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A9F7FB3D-19BB-4357-B437-F40425CA2C19}"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B12" i="1"/>
  <c r="Z12" i="1"/>
  <c r="Y12" i="1"/>
  <c r="S12" i="1"/>
  <c r="T12" i="1" s="1"/>
  <c r="R12" i="1"/>
  <c r="Q12" i="1"/>
  <c r="L12" i="1"/>
  <c r="M12" i="1" s="1"/>
  <c r="AE12" i="1" l="1"/>
  <c r="U12" i="1"/>
  <c r="AN12" i="1" s="1"/>
  <c r="AM12" i="1" s="1"/>
  <c r="AI12" i="1"/>
  <c r="AK12" i="1" s="1"/>
  <c r="AL12" i="1" s="1"/>
  <c r="N12" i="1"/>
  <c r="AL8" i="1"/>
  <c r="AD8" i="1"/>
  <c r="AB8" i="1"/>
  <c r="Z8" i="1"/>
  <c r="Y8" i="1"/>
  <c r="V8" i="1"/>
  <c r="R8" i="1"/>
  <c r="AD7" i="1"/>
  <c r="AB7" i="1"/>
  <c r="Z7" i="1"/>
  <c r="Y7" i="1"/>
  <c r="S7" i="1"/>
  <c r="T7" i="1" s="1"/>
  <c r="R7" i="1"/>
  <c r="Q7" i="1"/>
  <c r="L7" i="1"/>
  <c r="M7" i="1" s="1"/>
  <c r="N7" i="1" s="1"/>
  <c r="AD11" i="1"/>
  <c r="AB11" i="1"/>
  <c r="Z11" i="1"/>
  <c r="Y11" i="1"/>
  <c r="T11" i="1"/>
  <c r="R11" i="1"/>
  <c r="AD10" i="1"/>
  <c r="AB10" i="1"/>
  <c r="Z10" i="1"/>
  <c r="Y10" i="1"/>
  <c r="T10" i="1"/>
  <c r="R10" i="1"/>
  <c r="AD9" i="1"/>
  <c r="AB9" i="1"/>
  <c r="Z9" i="1"/>
  <c r="Y9" i="1"/>
  <c r="S9" i="1"/>
  <c r="T9" i="1" s="1"/>
  <c r="R9" i="1"/>
  <c r="Q9" i="1"/>
  <c r="L9" i="1"/>
  <c r="M9" i="1" s="1"/>
  <c r="AD26" i="1"/>
  <c r="AB26" i="1"/>
  <c r="Z26" i="1"/>
  <c r="Y26" i="1"/>
  <c r="S26" i="1"/>
  <c r="T26" i="1" s="1"/>
  <c r="R26" i="1"/>
  <c r="Q26" i="1"/>
  <c r="L26" i="1"/>
  <c r="M26" i="1" s="1"/>
  <c r="AO18" i="1"/>
  <c r="AP18" i="1" s="1"/>
  <c r="Y17" i="1"/>
  <c r="Z17" i="1"/>
  <c r="Y18" i="1"/>
  <c r="Z18" i="1"/>
  <c r="Y19" i="1"/>
  <c r="Z19" i="1"/>
  <c r="Y20" i="1"/>
  <c r="Z20" i="1"/>
  <c r="V12" i="1" l="1"/>
  <c r="W12" i="1" s="1"/>
  <c r="AJ12" i="1"/>
  <c r="AQ12" i="1"/>
  <c r="AE10" i="1"/>
  <c r="U7" i="1"/>
  <c r="AN7" i="1" s="1"/>
  <c r="AM7" i="1" s="1"/>
  <c r="AE8" i="1"/>
  <c r="AE7" i="1"/>
  <c r="AI7" i="1" s="1"/>
  <c r="AE9" i="1"/>
  <c r="AI9" i="1" s="1"/>
  <c r="AE11" i="1"/>
  <c r="N9" i="1"/>
  <c r="U9" i="1"/>
  <c r="U26" i="1"/>
  <c r="AN26" i="1" s="1"/>
  <c r="AM26" i="1" s="1"/>
  <c r="AE26" i="1"/>
  <c r="N26" i="1"/>
  <c r="Y23" i="1"/>
  <c r="Z23" i="1"/>
  <c r="Y24" i="1"/>
  <c r="Z24" i="1"/>
  <c r="AD16" i="1"/>
  <c r="AD17" i="1"/>
  <c r="AD18" i="1"/>
  <c r="AD19" i="1"/>
  <c r="AD20" i="1"/>
  <c r="AD21" i="1"/>
  <c r="AD31" i="1"/>
  <c r="AD22" i="1"/>
  <c r="AD23" i="1"/>
  <c r="AD24" i="1"/>
  <c r="AD25" i="1"/>
  <c r="AD27" i="1"/>
  <c r="AD28" i="1"/>
  <c r="AD29" i="1"/>
  <c r="AD30" i="1"/>
  <c r="AB30" i="1"/>
  <c r="AB16" i="1"/>
  <c r="AB17" i="1"/>
  <c r="AB18" i="1"/>
  <c r="AB19" i="1"/>
  <c r="AB20" i="1"/>
  <c r="AB21" i="1"/>
  <c r="AB31" i="1"/>
  <c r="AE31" i="1" s="1"/>
  <c r="AB22" i="1"/>
  <c r="AB23" i="1"/>
  <c r="AB24" i="1"/>
  <c r="AB25" i="1"/>
  <c r="AB27" i="1"/>
  <c r="AB28" i="1"/>
  <c r="AB29" i="1"/>
  <c r="AD13" i="1"/>
  <c r="AD15" i="1"/>
  <c r="AD14" i="1"/>
  <c r="AB14" i="1"/>
  <c r="AB15" i="1"/>
  <c r="AI11" i="1" l="1"/>
  <c r="AN9" i="1" s="1"/>
  <c r="AO9" i="1" s="1"/>
  <c r="AP9" i="1" s="1"/>
  <c r="AM9" i="1" s="1"/>
  <c r="AI10" i="1"/>
  <c r="AK9" i="1" s="1"/>
  <c r="AJ9" i="1" s="1"/>
  <c r="AI8" i="1"/>
  <c r="AK7" i="1" s="1"/>
  <c r="AL7" i="1" s="1"/>
  <c r="V7" i="1"/>
  <c r="W7" i="1" s="1"/>
  <c r="V9" i="1"/>
  <c r="W9" i="1" s="1"/>
  <c r="V26" i="1"/>
  <c r="W26" i="1" s="1"/>
  <c r="Y29" i="1"/>
  <c r="Z29" i="1"/>
  <c r="AE30" i="1"/>
  <c r="AE29" i="1"/>
  <c r="T29" i="1"/>
  <c r="R29" i="1"/>
  <c r="AE28" i="1"/>
  <c r="Z28" i="1"/>
  <c r="Y28" i="1"/>
  <c r="S28" i="1"/>
  <c r="T28" i="1" s="1"/>
  <c r="R28" i="1"/>
  <c r="Q28" i="1"/>
  <c r="L28" i="1"/>
  <c r="M28" i="1" s="1"/>
  <c r="Y14" i="1"/>
  <c r="Z14" i="1"/>
  <c r="Y15" i="1"/>
  <c r="Z15" i="1"/>
  <c r="AE27" i="1"/>
  <c r="Z27" i="1"/>
  <c r="Y27" i="1"/>
  <c r="R27" i="1"/>
  <c r="Z25" i="1"/>
  <c r="Y25" i="1"/>
  <c r="S25" i="1"/>
  <c r="T25" i="1" s="1"/>
  <c r="R25" i="1"/>
  <c r="Q25" i="1"/>
  <c r="L25" i="1"/>
  <c r="M25" i="1" s="1"/>
  <c r="AE24" i="1"/>
  <c r="AI24" i="1" s="1"/>
  <c r="AN22" i="1" s="1"/>
  <c r="AO22" i="1" s="1"/>
  <c r="AP22" i="1" s="1"/>
  <c r="AE23" i="1"/>
  <c r="T23" i="1"/>
  <c r="R23" i="1"/>
  <c r="AE22" i="1"/>
  <c r="Z22" i="1"/>
  <c r="Y22" i="1"/>
  <c r="S22" i="1"/>
  <c r="T22" i="1" s="1"/>
  <c r="R22" i="1"/>
  <c r="Q22" i="1"/>
  <c r="L22" i="1"/>
  <c r="M22" i="1" s="1"/>
  <c r="AI26" i="1" s="1"/>
  <c r="AI27" i="1" s="1"/>
  <c r="AK26" i="1" s="1"/>
  <c r="AJ26" i="1" s="1"/>
  <c r="AE14" i="1"/>
  <c r="AE15" i="1"/>
  <c r="AE17" i="1"/>
  <c r="AE18" i="1"/>
  <c r="AE19" i="1"/>
  <c r="AE20" i="1"/>
  <c r="T20" i="1"/>
  <c r="R20" i="1"/>
  <c r="T17" i="1"/>
  <c r="R17" i="1"/>
  <c r="AE16" i="1"/>
  <c r="Z16" i="1"/>
  <c r="Y16" i="1"/>
  <c r="S16" i="1"/>
  <c r="T16" i="1" s="1"/>
  <c r="R16" i="1"/>
  <c r="Q16" i="1"/>
  <c r="L16" i="1"/>
  <c r="M16" i="1" s="1"/>
  <c r="AQ7" i="1" l="1"/>
  <c r="AJ7" i="1"/>
  <c r="AL9" i="1"/>
  <c r="AQ9" i="1"/>
  <c r="AI16" i="1"/>
  <c r="AI17" i="1" s="1"/>
  <c r="AI18" i="1" s="1"/>
  <c r="AI19" i="1" s="1"/>
  <c r="AK16" i="1" s="1"/>
  <c r="AQ16" i="1" s="1"/>
  <c r="AI23" i="1"/>
  <c r="AK22" i="1" s="1"/>
  <c r="AQ22" i="1" s="1"/>
  <c r="U28" i="1"/>
  <c r="V28" i="1" s="1"/>
  <c r="AI22" i="1"/>
  <c r="AM22" i="1"/>
  <c r="U25" i="1"/>
  <c r="AN25" i="1" s="1"/>
  <c r="AM25" i="1" s="1"/>
  <c r="AE25" i="1"/>
  <c r="AI25" i="1" s="1"/>
  <c r="AK25" i="1" s="1"/>
  <c r="AI28" i="1"/>
  <c r="AK28" i="1" s="1"/>
  <c r="N28" i="1"/>
  <c r="U22" i="1"/>
  <c r="N25" i="1"/>
  <c r="N22" i="1"/>
  <c r="U16" i="1"/>
  <c r="N16" i="1"/>
  <c r="AN28" i="1" l="1"/>
  <c r="AM28" i="1" s="1"/>
  <c r="AL26" i="1"/>
  <c r="AQ26" i="1"/>
  <c r="AI20" i="1"/>
  <c r="AN16" i="1" s="1"/>
  <c r="AM16" i="1" s="1"/>
  <c r="V25" i="1"/>
  <c r="W25" i="1" s="1"/>
  <c r="V22" i="1"/>
  <c r="W22" i="1" s="1"/>
  <c r="V27" i="1"/>
  <c r="W28" i="1"/>
  <c r="AJ28" i="1"/>
  <c r="AL28" i="1"/>
  <c r="V16" i="1"/>
  <c r="W16" i="1" s="1"/>
  <c r="AL27" i="1"/>
  <c r="AQ25" i="1"/>
  <c r="AL25" i="1"/>
  <c r="AJ25" i="1"/>
  <c r="AJ22" i="1"/>
  <c r="AL22" i="1"/>
  <c r="AJ16" i="1"/>
  <c r="AL16" i="1"/>
  <c r="AQ28" i="1" l="1"/>
  <c r="AB13" i="1"/>
  <c r="S31" i="1"/>
  <c r="S21" i="1"/>
  <c r="S13" i="1"/>
  <c r="Q31" i="1"/>
  <c r="Q21" i="1"/>
  <c r="Z21" i="1" l="1"/>
  <c r="Z31" i="1"/>
  <c r="Z13" i="1"/>
  <c r="Y21" i="1"/>
  <c r="Y31" i="1"/>
  <c r="Y13" i="1"/>
  <c r="T13" i="1"/>
  <c r="T14" i="1"/>
  <c r="T15" i="1"/>
  <c r="R21" i="1"/>
  <c r="Q13" i="1"/>
  <c r="R13" i="1" s="1"/>
  <c r="T21" i="1"/>
  <c r="T31" i="1"/>
  <c r="AE21" i="1"/>
  <c r="R15" i="1"/>
  <c r="R31" i="1"/>
  <c r="L21" i="1"/>
  <c r="M21" i="1" s="1"/>
  <c r="L31" i="1"/>
  <c r="M31" i="1" s="1"/>
  <c r="AI31" i="1" s="1"/>
  <c r="R14" i="1"/>
  <c r="L13" i="1"/>
  <c r="M13" i="1" s="1"/>
  <c r="AI21" i="1" l="1"/>
  <c r="AK21" i="1" s="1"/>
  <c r="N31" i="1"/>
  <c r="N21" i="1"/>
  <c r="N13" i="1"/>
  <c r="AK31" i="1"/>
  <c r="AJ31" i="1" s="1"/>
  <c r="AE13" i="1"/>
  <c r="AI13" i="1" s="1"/>
  <c r="AI14" i="1" s="1"/>
  <c r="AK13" i="1" s="1"/>
  <c r="U13" i="1"/>
  <c r="AI15" i="1" s="1"/>
  <c r="AN13" i="1" s="1"/>
  <c r="AO13" i="1" s="1"/>
  <c r="AP13" i="1" s="1"/>
  <c r="U31" i="1"/>
  <c r="U21" i="1"/>
  <c r="AQ13" i="1" l="1"/>
  <c r="AJ13" i="1"/>
  <c r="AL31" i="1"/>
  <c r="V21" i="1"/>
  <c r="W21" i="1" s="1"/>
  <c r="AN21" i="1"/>
  <c r="AM21" i="1" s="1"/>
  <c r="V31" i="1"/>
  <c r="W31" i="1" s="1"/>
  <c r="AN31" i="1"/>
  <c r="AM31" i="1" s="1"/>
  <c r="AJ21" i="1"/>
  <c r="AL21" i="1"/>
  <c r="V13" i="1"/>
  <c r="W13" i="1" s="1"/>
  <c r="AQ21" i="1" l="1"/>
  <c r="AL13" i="1"/>
  <c r="AQ31" i="1"/>
  <c r="AM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<sst xmlns="http://schemas.openxmlformats.org/spreadsheetml/2006/main" count="720" uniqueCount="309">
  <si>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</si>
  <si>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</si>
  <si>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</si>
  <si>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</si>
  <si>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</si>
  <si>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</si>
  <si>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</si>
  <si>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</si>
  <si>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</si>
  <si>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</si>
  <si>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</si>
  <si>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</si>
  <si>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</si>
  <si>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</si>
  <si>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</si>
  <si>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</si>
  <si>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</si>
  <si>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</si>
  <si>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</si>
  <si>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</si>
  <si>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</si>
  <si>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</si>
  <si>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</si>
  <si>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</si>
  <si>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</si>
  <si>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</si>
  <si>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</si>
  <si>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</si>
  <si>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</si>
  <si>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</si>
  <si>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</si>
  <si>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</si>
  <si>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</si>
  <si>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</si>
  <si>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</si>
  <si>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</si>
  <si>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</si>
  <si>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</si>
  <si>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</si>
  <si>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</si>
  <si>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</si>
  <si>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</si>
  <si>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</si>
  <si>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</si>
  <si>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</si>
  <si>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</si>
  <si>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</si>
  <si>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</si>
  <si>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</si>
  <si>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</si>
  <si>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</si>
  <si>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</si>
  <si>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</si>
  <si>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</si>
  <si>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</si>
  <si>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</si>
  <si>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El proceso inicia con el reporte o solicitud de atencion medica veterinaria y/o identificacion y termina con la devolucion del animal al tenedor, al lugar de origen o programa de adopciones</t>
  </si>
  <si>
    <t>Afectación reputacional y sanciones administrativas y disciplinarias</t>
  </si>
  <si>
    <t>Sanciones administrativas y disciplinarias por incumplimiento de términos de respuesta y perdida de confiranza en la gestion del area en respuestas a PQR</t>
  </si>
  <si>
    <t xml:space="preserve"> </t>
  </si>
  <si>
    <t>Posibilidad de afectación reputacional,  y sancionaes administrativas y disciplinarias por el  incumplimiento en la calidad y oportunidad de las  respuesta emitidas por la  Subdirección de Atención a la Fauna</t>
  </si>
  <si>
    <t xml:space="preserve">Ejecución y administración de procesos : Pérdidas derivadas de errores en la ejecución y administración de procesos. </t>
  </si>
  <si>
    <t>24 a 500 veces por año</t>
  </si>
  <si>
    <t>El riesgo afecta la imagen del Instituto con algunos usuarios de relevancia frente al logro de los objetivos</t>
  </si>
  <si>
    <t xml:space="preserve">Los apoyos administrativos a la subdireccion de Atencion a la fauna realizarán retroalimentación mensual a los equipos encargados de gestionar las PQRSD al interior de las dependencia a través de reuniones y socializaciones.
</t>
  </si>
  <si>
    <t>Preventivo</t>
  </si>
  <si>
    <t>Manual</t>
  </si>
  <si>
    <t>Documentado</t>
  </si>
  <si>
    <t>Continua</t>
  </si>
  <si>
    <t>Con registro</t>
  </si>
  <si>
    <t>Reducir: Despues de realizar un analisis y cosiderar que el nivel de riesgo es alto, se determina tratarlo mediante transferencia o mitigacion del mismo</t>
  </si>
  <si>
    <t>Reroalimentación mensual a los equipos  encargados de gestionar las PQRSD al interior de las dependencias a través de reuniones y socializaciones.</t>
  </si>
  <si>
    <t>Los apoyos administrativos a la subdireccion de Atencion a la fauna</t>
  </si>
  <si>
    <t>En curso</t>
  </si>
  <si>
    <t>Acta mensual de retroalimentacion  a los equipos  encargados de gestionar las PQRSD al interior de las dependencias</t>
  </si>
  <si>
    <t>Se efectuó reunión de socialización del procedimiento en el mes de abril, ya que por retrazos en la contratación no se contó lider en el proceso hasta finales de marzo.</t>
  </si>
  <si>
    <t>Controlado</t>
  </si>
  <si>
    <t>De acuerdo al autocontrol solo se evidencia el pantallazo de la reunion del mes de abril, los encargados son los apoyos administrativos no el lider, se recomienda que la evidencia tenga contenido de la reunion y lista de asistencia</t>
  </si>
  <si>
    <t xml:space="preserve">De acuerdo con las evidencias anexas, lo descrito en el plan de acción y el indicador de gestión del riesgo, se recomienda realizar las actas de reunión y listado de asistencia frente a la retroalimentación mensual con el equipo de trabajo encargado de gestionar las PQRSD, para que de esta manera haya un cumplimiento en las respuestas dadas por la Subdirección de Atención a la Fauna.  </t>
  </si>
  <si>
    <t>Los apoyos administrativos a la subdireccion de Atencion a la fauna realizará y entregará seguimiento cuando se requiera a las áreas sobre el estado de las PQRSD, con el fin de alertar de manera preventiva y dar respuesta oportuna en términos de Ley.</t>
  </si>
  <si>
    <t>Detectivo</t>
  </si>
  <si>
    <t>Seguimiento cuando se requiera a las áreas sobre el estado de las PQRSD, con el fin de alertar de manera preventiva y dar respuesta oportuna en términos de Ley.</t>
  </si>
  <si>
    <t>Correos de seguimiento cuando se requiera a las áreas sobre el estado de las PQRSD</t>
  </si>
  <si>
    <t>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t>
  </si>
  <si>
    <t>El riesgo esta controlado, se evidencia los pantallazos de los correos y whasapps enviados</t>
  </si>
  <si>
    <t xml:space="preserve">Conforme con las evidencias allegadas, se pudo identificar que los pantallazos de correos electrónicos y las conversaciones sostenidas por WhatsApp solo corresponden al  mes de abril de 2023, lo cual no permite un corroborar lo descrito en el autocontrol del proceso; Se sugiere que en el indicador de gestión del riesgo se establezca tiempos para el desarrollo de las actividades establecidas. </t>
  </si>
  <si>
    <t>Salud Integral a la Fauna/Subdireccion de Atencion a la Fauna -Brigadas Medicas Veterinarias</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</si>
  <si>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</si>
  <si>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t>
  </si>
  <si>
    <t>Perdida de la confianza en la gestion para el desarrollo de cada uno de los programas</t>
  </si>
  <si>
    <t>Incumplimiento de los pasos establecidos en en cada uno de los programas desarrollados por la subdirección de Atención a la Fauna</t>
  </si>
  <si>
    <t>Posibilidad de afectación  reputacional con perdida de confianza en la gestión del area por el  no cumplimiento de los procedimientos de los programas misionales de la Subdirección de Atención a la Fauna</t>
  </si>
  <si>
    <t>Usuarios, productos y prácticas: Fallas negligentes o involuntarias de las obligaciones frente a los usuarios y que impiden satisfacer una obligación profesional frente a éstos.</t>
  </si>
  <si>
    <t>3 a 24 veces por año</t>
  </si>
  <si>
    <t>Los apoyos administrativos a la subdirecció n de Atención a la fauna realizarán socialización  de los procedimientos de los programas misionales:
Brigadas médicas
Urgencias Veterinarias
Sinantropicos
Maltrato
Salud Integral UCA
Esterilizaciones</t>
  </si>
  <si>
    <t>Aleatoria</t>
  </si>
  <si>
    <t>1. Realización de socialización  de los procedimientos de los programas misionales:
Brigadas médicas
Urgencias Veterinarias
Sinantropicos
Maltrato
Salud Integral UCA
Esterilizaciones
2. Aplicación de formulario para evaluar el entendimiento de la capacitación</t>
  </si>
  <si>
    <t>Los apoyos administrativos a la subdirecció n de Atención a la fauna</t>
  </si>
  <si>
    <t>Sin iniciar</t>
  </si>
  <si>
    <t>Socialización  de los procedimientos y resultados de aplicación del formulario de forms por capacitación</t>
  </si>
  <si>
    <t xml:space="preserve">1.	Se realizó socialización de los procedimientos de los Programas Misionales:
•	Brigadas Médicas: Febrero, Marzo y Abril (No se contó con Líder en el mes de Enero)
•	Urgencias Veterinarias: 1. Se realiza Reunión Resocialización procedimiento  PM01-PR03 -  Procedimiento De Atención de Urgencias Veterinarias Caninos y Felinos Sin Propietario, Así como socialización observaciones  en Auditoria realizadas por parte de la oficina de Control Interno, mes de dciembre de 2022. 2. Se anexa encuentra realizada a través de formulario forms de los asistentes. 
ANEXO 1. Acta de reunión Equipo
ANEXO 2. Encuesta Formulario Forms
•	Sinantrópicos: Se realizan reuniones en el mes de febrero y abril de 2023 para socializar con el equipo técnico del programa de sinantrópicos y los procedimientos que abarca al equipo.
•	Maltrato: Acta de socialización del procedimiento de Escuadrón Anticrueldad.
•	Salud Integral UCA:  Se efectuó socialización del procedimiento de la Unidad de Cuidado Animal a los equipos técnicos de el área médica, nutrición, comportamiento, custodia y adopciones.
•	Esterilizaciones: Se llevó a cabo la actualización desde el componente técnico del procedimiento de esterilización para estratos 1, 2 y 3 servicio tercerizado, el cual se remitió vía correo electrónico el día 11/04/2023 a los profesionales designados desde la SAF.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</si>
  <si>
    <t>Se evidencia la socialización de los procedimientos; sin embargo revisar los programas misionales:*Urgencias veterinarias no deja abrir la evidencia *Esterilizaciones no se deja abrir la evidencia. En los resultados encuesta de entendimiento el soporte no corresponde</t>
  </si>
  <si>
    <t xml:space="preserve">Se evidenciaron actas de reunión y listados de asistencias de las diferentes capacitaciones que se han realizado en los programas misionales que integran la Subdirección de Atención a la Fauna, frente a la socialización de procedimientos, seguimiento de las actividades realizadas y compromiso pactados. Sin embargo, se recomienda socialización del procedimiento al equipo de trabajo del programa de Esterilizaciones de felinos y caninos. 
Cabe mencionar que el documento del formulario de entendimiento no corresponde a los resultados obtenidos 
</t>
  </si>
  <si>
    <t>Los apoyos administrativos a la subdirecció n de Atención a la fauna realizaran seguimiento a la ejecución de cada uno de los programas misionales:
Brigadas médicas
Urgencias Veterinarias
Sinantropicos
Maltrato
Salud Integral UCA
Esterilizaciones</t>
  </si>
  <si>
    <t>Realización de seguimiento a la ejecución de cada uno de los programas misionales:
Brigadas médicas
Urgencias Veterinarias
Sinantropicos
Maltrato
Salud Integral UCA
Esterilizaciones</t>
  </si>
  <si>
    <t>Matrices de seguimiento a los programas de 
Brigadas médicas
Urgencias Veterinarias
Sinantropicos
Maltrato
Salud Integral UCA
Esterilizaciones</t>
  </si>
  <si>
    <t xml:space="preserve">
Se realizo seguimiento a la ejecución de cada uno de los programas misionales:
•	Brigadas Médicas:  Se realizó seguimiento y retroalimentación de las inconsistencias encontradas en las actas y registros de valoración del programa de brigadas médicas en el mes de abril del 2023  
•	Urgencias Veterinarias: Se realiza seguimiento a través de las siguientes Matrices: 1. Base De Datos Solicitud De Atención Urgencias Veterinarias PM01-Pr03-F01. 2. Matriz de seguimiento de ingreso al programa de Urgencias Veterinarias PM01-PR03-F07. Las cuales son remitidas luego de revisión, de manera mensual al Enlace de planeación SAF, con el objeto de consolidarlas y posterior remisión a Oficina Asesora de Planeación.
ANEXO 3. Bases solicitud de atención
ANEXO 4. Matrices de seguimiento de ingreso al programa 1 Cuatrienio 2023.
•	Sinantrópicos: Se anexan informes de gestión del programa de sinantrópicos de los meses de enero. Febrero, marzo y abril de 2023.
•	Maltrato:  Matrices de seguimiento de ejecución mensual del programa de Escuadrón Anticrueldad. (enero, febrero, marzo y abril)
•	Esterilizaciones: Actas mesas de trabajo equipo técnico esterilizaciones 1, 2 y 3 servicio tercerizado enero-abril 2023. Anexo 3. Es importante mencionar que, se inició ejecución de nuevos contratos en el mes de abril, por tal circunstancia, se anexa acta de inicio a la ejecución de los contratos, para el mes de abril, la cual contó con la participación del equipo técnico y se encuentra en revisión y aprobación por parte de los contratistas
</t>
  </si>
  <si>
    <t>Se encuentran las evidencias al seguimiento de los programas. Sin embargo, en el programa misional *Urgencias veterinarias los soportes no se pueden abrir, el riesgo se encuentra parcialmente controlado. Se recomienda revisar el indicador de gestión porque todas las evidencias no son matrices</t>
  </si>
  <si>
    <t xml:space="preserve">Se evidencian matrices y documentos que permiten identificar el seguimiento de las actividades realizadas por los programas misionales de Instituto, sin embargo, no se evidencia matriz de seguimiento del programa de Escuadrón anti-crueldad del mes de abril de 2023.
Se recomienda modificar o actualizar el indicador de riesgo de gestión en caso de ser necesario, ya que de acuerdo con las evidencias cargadas no todos los seguimientos se realizan por medio de matrices. 
</t>
  </si>
  <si>
    <t>Los apoyos administrativos a la subdirecció n de Atención a la fauna realizaran reunión mensual para retroalimentacion de errores cometidos en el diligenciamiento de los formatos cuando se presenten</t>
  </si>
  <si>
    <t>Correctivo</t>
  </si>
  <si>
    <t>Sin Documental</t>
  </si>
  <si>
    <t>Realización de  reunión mensual para retroalimentación de errores cometidos en el diligenciamiento de los formatos cuando se presenten</t>
  </si>
  <si>
    <t>Acta de reunión mensual cuando se identifiquen errores en el diligencimiento de formatos de los programas</t>
  </si>
  <si>
    <t xml:space="preserve">Se realizo seguimiento a la ejecución de cada uno de los programas misionales:
•	Brigadas Médicas:  Se adjunta escáner de los registros médicos a los cuales se les realizo seguimiento con el fin de verificar procedimiento.
•	Urgencias Veterinarias: Para el Primer Cuatrimestre, no se han realizado observaciones relacionadas con errores en el diligenciamiento de los formatos, No obstante, si se socializaron recomendaciones generales en cuanto algunos formatos pertenecientes el procedimiento PM01- PR03.
•	Sinantrópicos: Para el Primer Cuatrimestre, se realizaron reuniones con recomendaciones para el diligenciamiento de formularios (febrero, marzo y abril de 2023).
•	Maltrato: Para el Primer Cuatrimestre, se realizaron reuniones con recomendaciones para el diligenciamiento de formatos.
•	Esterilizaciones: Para el Primer Cuatrimestre, no se han realizado observaciones relacionadas con errores en el diligenciamiento de los formatos
</t>
  </si>
  <si>
    <t>Se evidencia algunas actas de las reuniones. Revisar el programa misional urgencias veterinarias, maltrato, salud integral UCA y esterilizaciones no se pueden visualizar los soportes</t>
  </si>
  <si>
    <t xml:space="preserve">Se observan actas de reunión de algunos procesos misionales frente a las indicaciones correspondientes al diligenciamiento de documentos propios del programa. Se recomienda continuar con la ejecución de las actividades dispuestas, así como la constante revisión de formatos diligenciados por parte de los profesionales de cada área. </t>
  </si>
  <si>
    <t>Salud Integral a la Fauna/Subdireccion de Atencion a la Fauna -Sinantropicos</t>
  </si>
  <si>
    <r>
      <rPr>
        <b/>
        <sz val="11"/>
        <rFont val="Arial"/>
        <family val="2"/>
      </rPr>
      <t>Objetivo estratégico:</t>
    </r>
    <r>
      <rPr>
        <sz val="11"/>
        <rFont val="Arial"/>
        <family val="2"/>
      </rPr>
      <t xml:space="preserve"> 
Proteger la vida y ser garantes del trato digno hacia los animales, a través de acciones de protección y bienestar animal
</t>
    </r>
    <r>
      <rPr>
        <b/>
        <sz val="11"/>
        <rFont val="Arial"/>
        <family val="2"/>
      </rPr>
      <t xml:space="preserve">
Objetivo del proceso:
</t>
    </r>
    <r>
      <rPr>
        <sz val="11"/>
        <rFont val="Arial"/>
        <family val="2"/>
      </rPr>
      <t>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</si>
  <si>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 y económica</t>
  </si>
  <si>
    <t xml:space="preserve">Perdida de confianza en el area, con posibilidad de afectación economica por no control en contratos con operadores de servicios misionales </t>
  </si>
  <si>
    <t>Falta de seguimiento a la ejecución de contratos con operadores de servicios misionales</t>
  </si>
  <si>
    <t>Posibilidad afectación  reputacional y economica debido a la falta de seguimiento a la ejecucion de contratos con operadores de servicios misionales</t>
  </si>
  <si>
    <t>2 veces por año</t>
  </si>
  <si>
    <t>Los apoyos administrativos a la subdirecció n de Atención a la fauna realizarán seguimiento mensual para la supervisión de los contratos con operadores de servicios misionales:
Esteriliaziones
Urgencias Veterinarias
Sinantropicos</t>
  </si>
  <si>
    <t>Realización de seguimiento mensual para la supervisión de los contratos con operadores de servicios misionales
Esteriliaziones
Urgencias Veterinarias
Sinantropicos</t>
  </si>
  <si>
    <t xml:space="preserve">Actas de supervisión de contratos de: 
Esteriliaziones
Urgencias Veterinarias
Sinantropicos </t>
  </si>
  <si>
    <t xml:space="preserve">Realización de seguimiento mensual para la supervisión de los contratos con operadores de servicios misionales
•	Esterilizaciones: Actas de seguimiento a la ejecución de los contratos servicio tercerizado e informes de supervisión enero-abril 2023. Anexo 4. Es importante mencionar que, se inició ejecución de nuevos contratos en el mes de abril, por tal circunstancia, se anexa acta de inicio a la ejecución de los contratos, para el mes de abril. 
•	Urgencias Veterinarias: Se realiza seguimiento Técnico y Financiero a la ejecución del contrato 371-2022 IMPECOS SAS, contratado para la atención de caninos y felinos en estado de Urgencia Vital remitidos por la Entidad. ANEXO 4 Actas de supervisión
•	Sinantrópicos:  En la actualidad no se cuenta con contratos vigentes para la ejecución del programa de Sinantrópicos.
</t>
  </si>
  <si>
    <t>Solo se evidencia el soporte para el servicio misional sinantrópicos. Las actas de supervisión de contratos de Esteriliaziones y Urgencias Veterinarias no se puede visualizar. Se recomienda quitar de los soportes los servicios misionales a los que no se les hizo seguimiento</t>
  </si>
  <si>
    <t xml:space="preserve"> Se observaron actas de reunión frente al seguimiento a la ejecución de los procesos contractuales con operadores, dicho seguimiento se realizó por parte de los supervisores del contrato de los procesos correspondientes de acuerdo con lo descrito en el control y el plan de acción.</t>
  </si>
  <si>
    <t>Eliminado controlado</t>
  </si>
  <si>
    <t>Prestar los servicios de atención en salud medico veterinarios a los animales identificados y registrados en el Instituto de Protección y Bienestar Animal reportados en el Distrito Capital con el fin de mejorar sus condiciones de salud y bienestar.</t>
  </si>
  <si>
    <t>reputacional</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</si>
  <si>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</si>
  <si>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</si>
  <si>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</si>
  <si>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</si>
  <si>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</si>
  <si>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</si>
  <si>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</si>
  <si>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</si>
  <si>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</si>
  <si>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</si>
  <si>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</si>
  <si>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</si>
  <si>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family val="2"/>
      </rPr>
      <t>Posibilidad del inadecuado manejo en la atención a las palomas de plaza (</t>
    </r>
    <r>
      <rPr>
        <i/>
        <sz val="11"/>
        <color rgb="FF000000"/>
        <rFont val="Arial"/>
        <family val="2"/>
      </rPr>
      <t>Columba livia)</t>
    </r>
  </si>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</sst>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8">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i/>
      <sz val="11"/>
      <color rgb="FF000000"/>
      <name val="Arial"/>
      <family val="2"/>
    </font>
    <font>
      <b/>
      <sz val="8"/>
      <color rgb="FF000000"/>
      <name val="Calibri"/>
      <family val="2"/>
      <scheme val="minor"/>
    </font>
    <font>
      <sz val="11"/>
      <color theme="1"/>
      <name val="Calibri"/>
      <family val="2"/>
      <charset val="1"/>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2">
    <xf numFmtId="0" fontId="0" fillId="0" borderId="0"/>
    <xf numFmtId="9" fontId="7" fillId="0" borderId="0" applyFont="0" applyFill="0" applyBorder="0" applyAlignment="0" applyProtection="0"/>
  </cellStyleXfs>
  <cellXfs count="23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9" fontId="3" fillId="0" borderId="2" xfId="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9" fontId="3" fillId="0" borderId="2" xfId="1" applyFont="1" applyFill="1" applyBorder="1" applyAlignment="1" applyProtection="1">
      <alignment vertical="center" wrapText="1"/>
    </xf>
    <xf numFmtId="9" fontId="24" fillId="0" borderId="2"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6" fillId="0" borderId="1" xfId="0" applyFont="1" applyBorder="1" applyAlignment="1">
      <alignment vertical="top" wrapText="1"/>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0" fontId="5" fillId="11" borderId="1" xfId="0" applyFont="1" applyFill="1" applyBorder="1" applyAlignment="1">
      <alignment vertical="center" wrapText="1"/>
    </xf>
    <xf numFmtId="0" fontId="5" fillId="11" borderId="2"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9" fontId="24" fillId="11" borderId="2" xfId="1" applyFont="1" applyFill="1" applyBorder="1" applyAlignment="1" applyProtection="1">
      <alignment horizontal="center" vertical="center" wrapText="1"/>
    </xf>
    <xf numFmtId="0" fontId="5" fillId="11" borderId="1" xfId="0" applyFont="1" applyFill="1" applyBorder="1" applyAlignment="1" applyProtection="1">
      <alignment horizontal="left" vertical="top" wrapText="1"/>
      <protection locked="0"/>
    </xf>
    <xf numFmtId="164" fontId="5" fillId="11" borderId="1" xfId="0" applyNumberFormat="1" applyFont="1" applyFill="1" applyBorder="1" applyAlignment="1" applyProtection="1">
      <alignment vertical="center" wrapText="1"/>
      <protection locked="0"/>
    </xf>
    <xf numFmtId="9" fontId="5" fillId="11" borderId="1" xfId="1" applyFont="1" applyFill="1" applyBorder="1" applyAlignment="1" applyProtection="1">
      <alignment horizontal="center"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9" fontId="24"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left" vertical="center" wrapText="1"/>
      <protection locked="0"/>
    </xf>
    <xf numFmtId="0" fontId="1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9" fontId="3" fillId="11" borderId="1" xfId="1" applyFont="1" applyFill="1" applyBorder="1" applyAlignment="1" applyProtection="1">
      <alignment horizontal="center" vertical="center" wrapText="1"/>
      <protection locked="0"/>
    </xf>
    <xf numFmtId="0" fontId="21" fillId="11" borderId="17" xfId="0" applyFont="1" applyFill="1" applyBorder="1" applyAlignment="1" applyProtection="1">
      <alignment horizontal="left" vertical="top" wrapText="1"/>
      <protection locked="0"/>
    </xf>
    <xf numFmtId="0" fontId="21" fillId="11" borderId="16" xfId="0" applyFont="1" applyFill="1" applyBorder="1" applyAlignment="1" applyProtection="1">
      <alignment horizontal="left" vertical="top" wrapText="1"/>
      <protection locked="0"/>
    </xf>
    <xf numFmtId="0" fontId="23" fillId="11" borderId="1"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2" xfId="1" applyFont="1" applyFill="1" applyBorder="1" applyAlignment="1" applyProtection="1">
      <alignment vertical="center" wrapText="1"/>
    </xf>
    <xf numFmtId="0" fontId="16" fillId="11" borderId="2" xfId="0" applyFont="1" applyFill="1" applyBorder="1" applyAlignment="1" applyProtection="1">
      <alignment horizontal="center" vertical="center" wrapText="1"/>
      <protection locked="0"/>
    </xf>
    <xf numFmtId="164" fontId="5" fillId="11" borderId="2" xfId="0" applyNumberFormat="1" applyFont="1" applyFill="1" applyBorder="1" applyAlignment="1" applyProtection="1">
      <alignment horizontal="center" vertical="center" wrapText="1"/>
      <protection locked="0"/>
    </xf>
    <xf numFmtId="0" fontId="21" fillId="11" borderId="1" xfId="0" applyFont="1" applyFill="1" applyBorder="1" applyAlignment="1" applyProtection="1">
      <alignment horizontal="left" vertical="top" wrapText="1"/>
      <protection locked="0"/>
    </xf>
    <xf numFmtId="0" fontId="9" fillId="11" borderId="1" xfId="0" applyFont="1" applyFill="1" applyBorder="1" applyAlignment="1" applyProtection="1">
      <alignment vertical="top"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16" fillId="0" borderId="2" xfId="0" applyFont="1" applyBorder="1" applyAlignment="1" applyProtection="1">
      <alignment horizontal="center" vertical="center" wrapText="1"/>
      <protection locked="0"/>
    </xf>
    <xf numFmtId="164" fontId="5" fillId="0" borderId="2" xfId="0" applyNumberFormat="1" applyFont="1" applyBorder="1" applyAlignment="1" applyProtection="1">
      <alignment horizontal="center" vertical="center" wrapText="1"/>
      <protection locked="0"/>
    </xf>
    <xf numFmtId="0" fontId="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12" borderId="1" xfId="0" applyFont="1" applyFill="1" applyBorder="1" applyAlignment="1" applyProtection="1">
      <alignment horizontal="center" vertical="center" wrapText="1"/>
      <protection locked="0"/>
    </xf>
    <xf numFmtId="0" fontId="27" fillId="0" borderId="0" xfId="0" applyFont="1"/>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2"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11" borderId="2" xfId="1" applyFont="1" applyFill="1" applyBorder="1" applyAlignment="1" applyProtection="1">
      <alignment horizontal="center" vertical="center" wrapText="1"/>
    </xf>
    <xf numFmtId="9" fontId="24" fillId="11" borderId="3" xfId="1" applyFont="1" applyFill="1" applyBorder="1" applyAlignment="1" applyProtection="1">
      <alignment horizontal="center" vertical="center" wrapText="1"/>
    </xf>
    <xf numFmtId="9" fontId="24" fillId="11" borderId="4" xfId="1"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20" fillId="11" borderId="1" xfId="0" applyFont="1" applyFill="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11" borderId="1" xfId="0" applyFont="1" applyFill="1" applyBorder="1" applyAlignment="1" applyProtection="1">
      <alignment horizontal="center" vertical="top" wrapText="1"/>
      <protection locked="0"/>
    </xf>
    <xf numFmtId="9" fontId="5" fillId="11" borderId="1" xfId="1" applyFont="1" applyFill="1" applyBorder="1" applyAlignment="1" applyProtection="1">
      <alignment horizontal="center" vertical="center" wrapText="1"/>
    </xf>
    <xf numFmtId="9" fontId="3"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164" fontId="5" fillId="11" borderId="1" xfId="0" applyNumberFormat="1" applyFont="1" applyFill="1" applyBorder="1" applyAlignment="1" applyProtection="1">
      <alignment horizontal="center" vertical="center" wrapText="1"/>
      <protection locked="0"/>
    </xf>
    <xf numFmtId="0" fontId="20" fillId="11" borderId="3" xfId="0" applyFont="1" applyFill="1" applyBorder="1" applyAlignment="1">
      <alignment horizontal="center" vertical="center" wrapText="1"/>
    </xf>
    <xf numFmtId="9" fontId="3" fillId="11" borderId="1" xfId="1" applyFont="1" applyFill="1" applyBorder="1" applyAlignment="1" applyProtection="1">
      <alignment horizontal="center" vertical="center" wrapText="1"/>
      <protection locked="0"/>
    </xf>
    <xf numFmtId="9" fontId="16" fillId="11" borderId="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9" fontId="24" fillId="0" borderId="2" xfId="1" applyFont="1" applyFill="1" applyBorder="1" applyAlignment="1" applyProtection="1">
      <alignment horizontal="center" vertical="center" wrapText="1"/>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25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AY1" zoomScale="70" zoomScaleNormal="70" workbookViewId="0">
      <selection activeCell="BE12" sqref="BE12"/>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36.28515625" style="13" customWidth="1"/>
    <col min="25" max="26" width="7.140625" style="69"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8" hidden="1" customWidth="1"/>
    <col min="39" max="39" width="19.7109375" style="13" customWidth="1"/>
    <col min="40" max="40" width="9.85546875" style="13" customWidth="1"/>
    <col min="41" max="42" width="9.85546875" style="78" hidden="1" customWidth="1"/>
    <col min="43" max="43" width="19.7109375" style="44" customWidth="1"/>
    <col min="44" max="44" width="19.7109375" style="13" customWidth="1"/>
    <col min="45" max="45" width="40.7109375" style="13" customWidth="1"/>
    <col min="46" max="46" width="19.7109375" style="13" customWidth="1"/>
    <col min="47" max="48" width="19.7109375" style="34" customWidth="1"/>
    <col min="49" max="49" width="19.7109375" style="13" customWidth="1"/>
    <col min="50" max="50" width="31.140625" style="13" customWidth="1"/>
    <col min="51" max="51" width="128.140625" style="13" customWidth="1"/>
    <col min="52" max="52" width="34.5703125" style="13" customWidth="1"/>
    <col min="53" max="53" width="33.7109375" style="13" customWidth="1"/>
    <col min="54" max="54" width="28.140625" style="13" customWidth="1"/>
    <col min="55" max="55" width="46.28515625" style="13" customWidth="1"/>
    <col min="56" max="56" width="8.140625" style="27" customWidth="1"/>
    <col min="57" max="57" width="28.140625" style="13" customWidth="1"/>
    <col min="58" max="59" width="15.42578125" style="13" customWidth="1"/>
    <col min="60" max="61" width="28.140625" style="13" customWidth="1"/>
    <col min="62" max="62" width="9.5703125" style="27" customWidth="1"/>
    <col min="63" max="63" width="28.1406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181"/>
      <c r="B1" s="182"/>
      <c r="C1" s="148" t="s">
        <v>0</v>
      </c>
      <c r="D1" s="149"/>
      <c r="E1" s="149"/>
      <c r="F1" s="149"/>
      <c r="G1" s="149"/>
      <c r="H1" s="149"/>
      <c r="I1" s="150"/>
      <c r="J1" s="147"/>
      <c r="K1" s="147"/>
      <c r="L1" s="147"/>
      <c r="M1" s="50"/>
      <c r="N1" s="51"/>
      <c r="O1" s="14"/>
      <c r="P1" s="14"/>
      <c r="Q1" s="14"/>
      <c r="R1" s="14"/>
      <c r="S1" s="14"/>
      <c r="T1" s="14"/>
      <c r="U1" s="52"/>
      <c r="V1" s="52"/>
      <c r="W1" s="53"/>
      <c r="X1" s="50"/>
      <c r="Y1" s="13"/>
      <c r="Z1" s="13"/>
      <c r="AE1" s="28"/>
      <c r="AI1" s="28"/>
      <c r="AK1" s="26"/>
      <c r="BD1" s="26"/>
      <c r="BJ1" s="26"/>
      <c r="BP1" s="26"/>
    </row>
    <row r="2" spans="1:68" ht="23.25" customHeight="1">
      <c r="A2" s="183"/>
      <c r="B2" s="184"/>
      <c r="C2" s="148" t="s">
        <v>1</v>
      </c>
      <c r="D2" s="149"/>
      <c r="E2" s="149"/>
      <c r="F2" s="149"/>
      <c r="G2" s="149"/>
      <c r="H2" s="149"/>
      <c r="I2" s="150"/>
      <c r="J2" s="147"/>
      <c r="K2" s="147"/>
      <c r="L2" s="147"/>
      <c r="M2" s="50"/>
      <c r="N2" s="51"/>
      <c r="O2" s="14"/>
      <c r="P2" s="14"/>
      <c r="Q2" s="14"/>
      <c r="R2" s="14"/>
      <c r="S2" s="14"/>
      <c r="T2" s="14"/>
      <c r="U2" s="52"/>
      <c r="V2" s="52"/>
      <c r="W2" s="53"/>
      <c r="X2" s="50"/>
      <c r="Y2" s="13"/>
      <c r="Z2" s="13"/>
      <c r="AE2" s="28"/>
      <c r="AI2" s="28"/>
      <c r="AK2" s="26"/>
      <c r="BD2" s="26"/>
      <c r="BJ2" s="26"/>
      <c r="BP2" s="26"/>
    </row>
    <row r="3" spans="1:68" ht="23.25" customHeight="1">
      <c r="A3" s="185"/>
      <c r="B3" s="186"/>
      <c r="C3" s="147" t="s">
        <v>2</v>
      </c>
      <c r="D3" s="147"/>
      <c r="E3" s="147"/>
      <c r="F3" s="147" t="s">
        <v>3</v>
      </c>
      <c r="G3" s="147"/>
      <c r="H3" s="147"/>
      <c r="I3" s="147"/>
      <c r="J3" s="147"/>
      <c r="K3" s="147"/>
      <c r="L3" s="147"/>
      <c r="M3" s="50"/>
      <c r="N3" s="51"/>
      <c r="O3" s="50"/>
      <c r="P3" s="50"/>
      <c r="Q3" s="50"/>
      <c r="R3" s="50"/>
      <c r="S3" s="50"/>
      <c r="T3" s="50"/>
      <c r="U3" s="51"/>
      <c r="V3" s="51"/>
      <c r="W3" s="53"/>
      <c r="X3" s="50"/>
      <c r="Y3" s="13"/>
      <c r="Z3" s="13"/>
      <c r="AE3" s="28"/>
      <c r="AI3" s="28"/>
      <c r="AK3" s="26"/>
      <c r="BD3" s="26"/>
      <c r="BJ3" s="26"/>
      <c r="BP3" s="26"/>
    </row>
    <row r="4" spans="1:68" s="14" customFormat="1" ht="23.25" customHeight="1">
      <c r="A4" s="176" t="s">
        <v>4</v>
      </c>
      <c r="B4" s="177"/>
      <c r="C4" s="147" t="s">
        <v>5</v>
      </c>
      <c r="D4" s="147" t="s">
        <v>6</v>
      </c>
      <c r="E4" s="147" t="s">
        <v>7</v>
      </c>
      <c r="F4" s="156" t="s">
        <v>8</v>
      </c>
      <c r="G4" s="156"/>
      <c r="H4" s="156"/>
      <c r="I4" s="156"/>
      <c r="J4" s="156"/>
      <c r="K4" s="156"/>
      <c r="L4" s="156"/>
      <c r="M4" s="156"/>
      <c r="N4" s="156"/>
      <c r="O4" s="156"/>
      <c r="P4" s="156"/>
      <c r="Q4" s="156"/>
      <c r="R4" s="156"/>
      <c r="S4" s="156"/>
      <c r="T4" s="156"/>
      <c r="U4" s="156"/>
      <c r="V4" s="156"/>
      <c r="W4" s="156"/>
      <c r="X4" s="154" t="s">
        <v>9</v>
      </c>
      <c r="Y4" s="154"/>
      <c r="Z4" s="154"/>
      <c r="AA4" s="154"/>
      <c r="AB4" s="154"/>
      <c r="AC4" s="154"/>
      <c r="AD4" s="154"/>
      <c r="AE4" s="154"/>
      <c r="AF4" s="154"/>
      <c r="AG4" s="154"/>
      <c r="AH4" s="154"/>
      <c r="AI4" s="154"/>
      <c r="AJ4" s="154"/>
      <c r="AK4" s="154"/>
      <c r="AL4" s="154"/>
      <c r="AM4" s="154"/>
      <c r="AN4" s="154"/>
      <c r="AO4" s="154"/>
      <c r="AP4" s="154"/>
      <c r="AQ4" s="154"/>
      <c r="AR4" s="154"/>
      <c r="AS4" s="168" t="s">
        <v>10</v>
      </c>
      <c r="AT4" s="169"/>
      <c r="AU4" s="169"/>
      <c r="AV4" s="169"/>
      <c r="AW4" s="169"/>
      <c r="AX4" s="170"/>
      <c r="AY4" s="165" t="s">
        <v>11</v>
      </c>
      <c r="AZ4" s="165"/>
      <c r="BA4" s="165"/>
      <c r="BB4" s="165"/>
      <c r="BC4" s="165"/>
      <c r="BD4" s="165"/>
      <c r="BE4" s="165" t="s">
        <v>12</v>
      </c>
      <c r="BF4" s="165"/>
      <c r="BG4" s="165"/>
      <c r="BH4" s="165"/>
      <c r="BI4" s="165"/>
      <c r="BJ4" s="165"/>
      <c r="BK4" s="165" t="s">
        <v>13</v>
      </c>
      <c r="BL4" s="165"/>
      <c r="BM4" s="165"/>
      <c r="BN4" s="165"/>
      <c r="BO4" s="165"/>
      <c r="BP4" s="165"/>
    </row>
    <row r="5" spans="1:68" s="14" customFormat="1" ht="21.75" customHeight="1">
      <c r="A5" s="178"/>
      <c r="B5" s="179"/>
      <c r="C5" s="147"/>
      <c r="D5" s="147"/>
      <c r="E5" s="147"/>
      <c r="F5" s="156"/>
      <c r="G5" s="156"/>
      <c r="H5" s="156"/>
      <c r="I5" s="156"/>
      <c r="J5" s="156"/>
      <c r="K5" s="156"/>
      <c r="L5" s="156"/>
      <c r="M5" s="156"/>
      <c r="N5" s="156"/>
      <c r="O5" s="156"/>
      <c r="P5" s="156"/>
      <c r="Q5" s="156"/>
      <c r="R5" s="156"/>
      <c r="S5" s="156"/>
      <c r="T5" s="156"/>
      <c r="U5" s="156"/>
      <c r="V5" s="156"/>
      <c r="W5" s="156"/>
      <c r="X5" s="154" t="s">
        <v>14</v>
      </c>
      <c r="Y5" s="154" t="s">
        <v>15</v>
      </c>
      <c r="Z5" s="154"/>
      <c r="AA5" s="154" t="s">
        <v>16</v>
      </c>
      <c r="AB5" s="154"/>
      <c r="AC5" s="154"/>
      <c r="AD5" s="154"/>
      <c r="AE5" s="154"/>
      <c r="AF5" s="154"/>
      <c r="AG5" s="154"/>
      <c r="AH5" s="154"/>
      <c r="AI5" s="166" t="s">
        <v>17</v>
      </c>
      <c r="AJ5" s="154" t="s">
        <v>18</v>
      </c>
      <c r="AK5" s="166" t="s">
        <v>19</v>
      </c>
      <c r="AL5" s="79"/>
      <c r="AM5" s="154" t="s">
        <v>20</v>
      </c>
      <c r="AN5" s="154" t="s">
        <v>19</v>
      </c>
      <c r="AO5" s="79"/>
      <c r="AP5" s="79"/>
      <c r="AQ5" s="174" t="s">
        <v>21</v>
      </c>
      <c r="AR5" s="154" t="s">
        <v>22</v>
      </c>
      <c r="AS5" s="171"/>
      <c r="AT5" s="172"/>
      <c r="AU5" s="172"/>
      <c r="AV5" s="172"/>
      <c r="AW5" s="172"/>
      <c r="AX5" s="173"/>
      <c r="AY5" s="165"/>
      <c r="AZ5" s="165"/>
      <c r="BA5" s="165"/>
      <c r="BB5" s="165"/>
      <c r="BC5" s="165"/>
      <c r="BD5" s="165"/>
      <c r="BE5" s="165"/>
      <c r="BF5" s="165"/>
      <c r="BG5" s="165"/>
      <c r="BH5" s="165"/>
      <c r="BI5" s="165"/>
      <c r="BJ5" s="165"/>
      <c r="BK5" s="165"/>
      <c r="BL5" s="165"/>
      <c r="BM5" s="165"/>
      <c r="BN5" s="165"/>
      <c r="BO5" s="165"/>
      <c r="BP5" s="165"/>
    </row>
    <row r="6" spans="1:68" s="14" customFormat="1" ht="91.5" customHeight="1">
      <c r="A6" s="178"/>
      <c r="B6" s="179"/>
      <c r="C6" s="164"/>
      <c r="D6" s="164"/>
      <c r="E6" s="164"/>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155"/>
      <c r="Y6" s="59" t="s">
        <v>35</v>
      </c>
      <c r="Z6" s="59" t="s">
        <v>23</v>
      </c>
      <c r="AA6" s="59" t="s">
        <v>36</v>
      </c>
      <c r="AB6" s="59"/>
      <c r="AC6" s="59" t="s">
        <v>37</v>
      </c>
      <c r="AD6" s="59"/>
      <c r="AE6" s="60" t="s">
        <v>38</v>
      </c>
      <c r="AF6" s="59" t="s">
        <v>39</v>
      </c>
      <c r="AG6" s="59" t="s">
        <v>28</v>
      </c>
      <c r="AH6" s="59" t="s">
        <v>40</v>
      </c>
      <c r="AI6" s="167"/>
      <c r="AJ6" s="155"/>
      <c r="AK6" s="167"/>
      <c r="AL6" s="80"/>
      <c r="AM6" s="155"/>
      <c r="AN6" s="155"/>
      <c r="AO6" s="80"/>
      <c r="AP6" s="80"/>
      <c r="AQ6" s="175"/>
      <c r="AR6" s="155"/>
      <c r="AS6" s="61" t="s">
        <v>41</v>
      </c>
      <c r="AT6" s="61" t="s">
        <v>42</v>
      </c>
      <c r="AU6" s="62" t="s">
        <v>43</v>
      </c>
      <c r="AV6" s="62" t="s">
        <v>44</v>
      </c>
      <c r="AW6" s="61" t="s">
        <v>45</v>
      </c>
      <c r="AX6" s="61" t="s">
        <v>46</v>
      </c>
      <c r="AY6" s="63" t="s">
        <v>47</v>
      </c>
      <c r="AZ6" s="63" t="s">
        <v>48</v>
      </c>
      <c r="BA6" s="63" t="s">
        <v>49</v>
      </c>
      <c r="BB6" s="63" t="s">
        <v>50</v>
      </c>
      <c r="BC6" s="63" t="s">
        <v>51</v>
      </c>
      <c r="BD6" s="64" t="s">
        <v>52</v>
      </c>
      <c r="BE6" s="63" t="s">
        <v>47</v>
      </c>
      <c r="BF6" s="63" t="s">
        <v>48</v>
      </c>
      <c r="BG6" s="63" t="s">
        <v>49</v>
      </c>
      <c r="BH6" s="63" t="s">
        <v>50</v>
      </c>
      <c r="BI6" s="63" t="s">
        <v>51</v>
      </c>
      <c r="BJ6" s="64" t="s">
        <v>52</v>
      </c>
      <c r="BK6" s="63" t="s">
        <v>47</v>
      </c>
      <c r="BL6" s="63" t="s">
        <v>48</v>
      </c>
      <c r="BM6" s="63" t="s">
        <v>49</v>
      </c>
      <c r="BN6" s="63" t="s">
        <v>50</v>
      </c>
      <c r="BO6" s="63" t="s">
        <v>51</v>
      </c>
      <c r="BP6" s="65" t="s">
        <v>52</v>
      </c>
    </row>
    <row r="7" spans="1:68" ht="138" customHeight="1">
      <c r="A7" s="220">
        <v>6</v>
      </c>
      <c r="B7" s="220" t="s">
        <v>53</v>
      </c>
      <c r="C7" s="220" t="s">
        <v>54</v>
      </c>
      <c r="D7" s="220" t="s">
        <v>55</v>
      </c>
      <c r="E7" s="220" t="s">
        <v>56</v>
      </c>
      <c r="F7" s="220" t="s">
        <v>57</v>
      </c>
      <c r="G7" s="220" t="s">
        <v>58</v>
      </c>
      <c r="H7" s="220" t="s">
        <v>59</v>
      </c>
      <c r="I7" s="220" t="s">
        <v>60</v>
      </c>
      <c r="J7" s="222" t="s">
        <v>61</v>
      </c>
      <c r="K7" s="224" t="s">
        <v>62</v>
      </c>
      <c r="L7" s="209" t="str">
        <f t="shared" ref="L7" si="0">IF(K7=0,"Defina la frecuencia",IF(K7="2 veces por año","Muy baja",IF(K7="3 a 24 veces por año","Baja",IF(K7="24 a 500 veces por año","Media",IF(K7="500 veces al año y maximo 5000veces por año","Alta","Muy alta")))))</f>
        <v>Media</v>
      </c>
      <c r="M7" s="226" t="str">
        <f t="shared" ref="M7" si="1">IF(L7="Muy baja","20%",IF(L7="Baja","40%",IF(L7="Media","60%",IF(L7="Alta","80%",IF(L7="Muy alta","100%","Defina la Frecuencia")))))</f>
        <v>60%</v>
      </c>
      <c r="N7" s="71">
        <f t="shared" ref="N7" si="2">VALUE(M7)</f>
        <v>0.6</v>
      </c>
      <c r="O7" s="220"/>
      <c r="P7" s="220" t="s">
        <v>63</v>
      </c>
      <c r="Q7" s="209">
        <f t="shared" ref="Q7" si="3">IF(O7=0,0,IF(O7="Afectación menor a 10 SMLMV","Leve 20%",IF(O7="Entre 10 y 50 SMLMV","Menor 40%",IF(O7="Entre 50 y 100 SMLMV","Moderado 60%",IF(O7="Entre 100 y 500 SMLMV","Mayor 80%","Catastrofico 100%")))))</f>
        <v>0</v>
      </c>
      <c r="R7" s="122">
        <f t="shared" ref="R7:R8" si="4">IF(O7=0,0,IF(Q7="Leve 20%",20%,IF(Q7="Menor 40%",40%,IF(Q7="Moderado 60%",60%,IF(Q7="Mayor 80%",80%,100%)))))</f>
        <v>0</v>
      </c>
      <c r="S7" s="209"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23">
        <f t="shared" ref="T7" si="6">IF(S7=0,0,IF(S7="Leve 20%",20%,IF(S7="Menor 40%",40%,IF(S7="Moderado 60%",60%,IF(S7="Mayor 80%",80%,100%)))))</f>
        <v>0.6</v>
      </c>
      <c r="U7" s="216">
        <f t="shared" ref="U7" si="7">IF(R7&gt;T7,R7,T7)</f>
        <v>0.6</v>
      </c>
      <c r="V7" s="71">
        <f t="shared" ref="V7:V8" si="8">VALUE(U7)</f>
        <v>0.6</v>
      </c>
      <c r="W7" s="218" t="str">
        <f>VLOOKUP(N7,Matriz!$B$3:$G$8,MATCH(V7,Matriz!$B$3:$G$3,0),FALSE)</f>
        <v>Moderado</v>
      </c>
      <c r="X7" s="122" t="s">
        <v>64</v>
      </c>
      <c r="Y7" s="123" t="str">
        <f t="shared" ref="Y7:Y8" si="9">IF(AA7="Preventivo","X",IF(AA7="Detectivo","X"," "))</f>
        <v>X</v>
      </c>
      <c r="Z7" s="123" t="str">
        <f t="shared" ref="Z7:Z8" si="10">IF(AA7="Correctivo","X"," ")</f>
        <v xml:space="preserve"> </v>
      </c>
      <c r="AA7" s="73" t="s">
        <v>65</v>
      </c>
      <c r="AB7" s="73">
        <f t="shared" ref="AB7:AB8" si="11">IF(AA7="","",IF(AA7="Preventivo",25%,IF(AA7="Detectivo",15%,10%)))</f>
        <v>0.25</v>
      </c>
      <c r="AC7" s="73" t="s">
        <v>66</v>
      </c>
      <c r="AD7" s="73">
        <f t="shared" ref="AD7:AD8" si="12">IF(AC7="Automatico",25%,15%)</f>
        <v>0.15</v>
      </c>
      <c r="AE7" s="82">
        <f t="shared" ref="AE7:AE8" si="13">AB7+AD7</f>
        <v>0.4</v>
      </c>
      <c r="AF7" s="73" t="s">
        <v>67</v>
      </c>
      <c r="AG7" s="73" t="s">
        <v>68</v>
      </c>
      <c r="AH7" s="73" t="s">
        <v>69</v>
      </c>
      <c r="AI7" s="77">
        <f>M7-(M3*AE7)</f>
        <v>0.6</v>
      </c>
      <c r="AJ7" s="209" t="str">
        <f>IF(AK7=0,"Valore el control",IF(AK7=20%,"Muy baja",IF(AK7=40%,"Baja",IF(AK7=60%,"Media",IF(AK7=80%,"Alta","Muy alta")))))</f>
        <v>Media</v>
      </c>
      <c r="AK7" s="211">
        <f>IF(AI8&lt;20%,20%,IF(AI8&lt;40%,40%,IF(AI8&lt;60%,60%,IF(AI8&lt;80%,80%,100%))))</f>
        <v>0.6</v>
      </c>
      <c r="AL7" s="124">
        <f t="shared" ref="AL7:AL8" si="14">VALUE(AK7)</f>
        <v>0.6</v>
      </c>
      <c r="AM7" s="216" t="str">
        <f t="shared" ref="AM7" si="15">IF(AN7=0,0,IF(AN7=20%,"Leve 20%",IF(AN7=40%,"Menor 40%",IF(AN7=60%,"Moderado 60%",IF(AN7=80%,"Mayor 80%","Catastrofico 100%")))))</f>
        <v>Moderado 60%</v>
      </c>
      <c r="AN7" s="216">
        <f t="shared" ref="AN7" si="16">U7</f>
        <v>0.6</v>
      </c>
      <c r="AO7" s="83"/>
      <c r="AP7" s="83"/>
      <c r="AQ7" s="218" t="str">
        <f>VLOOKUP(AK7,Matriz!$B$3:$G$8,MATCH(AN7,Matriz!$B$3:$G$3,0),FALSE)</f>
        <v>Moderado</v>
      </c>
      <c r="AR7" s="220" t="s">
        <v>70</v>
      </c>
      <c r="AS7" s="122" t="s">
        <v>71</v>
      </c>
      <c r="AT7" s="35" t="s">
        <v>72</v>
      </c>
      <c r="AU7" s="125">
        <v>44927</v>
      </c>
      <c r="AV7" s="125">
        <v>45291</v>
      </c>
      <c r="AW7" s="122" t="s">
        <v>73</v>
      </c>
      <c r="AX7" s="35" t="s">
        <v>74</v>
      </c>
      <c r="AY7" s="35" t="s">
        <v>75</v>
      </c>
      <c r="AZ7" s="220" t="s">
        <v>76</v>
      </c>
      <c r="BA7" s="35"/>
      <c r="BB7" s="129" t="s">
        <v>77</v>
      </c>
      <c r="BC7" s="35" t="s">
        <v>78</v>
      </c>
      <c r="BD7" s="36">
        <v>0.25</v>
      </c>
      <c r="BE7" s="49"/>
      <c r="BF7" s="35"/>
      <c r="BG7" s="35"/>
      <c r="BH7" s="35"/>
      <c r="BI7" s="35"/>
      <c r="BJ7" s="36"/>
      <c r="BK7" s="35"/>
      <c r="BL7" s="35"/>
      <c r="BM7" s="35"/>
      <c r="BN7" s="35"/>
      <c r="BO7" s="35"/>
    </row>
    <row r="8" spans="1:68" ht="138" customHeight="1">
      <c r="A8" s="221"/>
      <c r="B8" s="221"/>
      <c r="C8" s="221"/>
      <c r="D8" s="221"/>
      <c r="E8" s="221"/>
      <c r="F8" s="221"/>
      <c r="G8" s="221"/>
      <c r="H8" s="221"/>
      <c r="I8" s="221"/>
      <c r="J8" s="223"/>
      <c r="K8" s="225"/>
      <c r="L8" s="210"/>
      <c r="M8" s="227"/>
      <c r="N8" s="71"/>
      <c r="O8" s="221"/>
      <c r="P8" s="221"/>
      <c r="Q8" s="210"/>
      <c r="R8" s="122">
        <f t="shared" si="4"/>
        <v>0</v>
      </c>
      <c r="S8" s="210"/>
      <c r="T8" s="123"/>
      <c r="U8" s="217"/>
      <c r="V8" s="71">
        <f t="shared" si="8"/>
        <v>0</v>
      </c>
      <c r="W8" s="219"/>
      <c r="X8" s="122" t="s">
        <v>79</v>
      </c>
      <c r="Y8" s="123" t="str">
        <f t="shared" si="9"/>
        <v>X</v>
      </c>
      <c r="Z8" s="123" t="str">
        <f t="shared" si="10"/>
        <v xml:space="preserve"> </v>
      </c>
      <c r="AA8" s="73" t="s">
        <v>80</v>
      </c>
      <c r="AB8" s="73">
        <f t="shared" si="11"/>
        <v>0.15</v>
      </c>
      <c r="AC8" s="73" t="s">
        <v>66</v>
      </c>
      <c r="AD8" s="73">
        <f t="shared" si="12"/>
        <v>0.15</v>
      </c>
      <c r="AE8" s="82">
        <f t="shared" si="13"/>
        <v>0.3</v>
      </c>
      <c r="AF8" s="73" t="s">
        <v>67</v>
      </c>
      <c r="AG8" s="73" t="s">
        <v>68</v>
      </c>
      <c r="AH8" s="73" t="s">
        <v>69</v>
      </c>
      <c r="AI8" s="77">
        <f>AI7-(AI7*AE8)</f>
        <v>0.42</v>
      </c>
      <c r="AJ8" s="210"/>
      <c r="AK8" s="212"/>
      <c r="AL8" s="124">
        <f t="shared" si="14"/>
        <v>0</v>
      </c>
      <c r="AM8" s="217"/>
      <c r="AN8" s="217"/>
      <c r="AO8" s="83"/>
      <c r="AP8" s="83"/>
      <c r="AQ8" s="219"/>
      <c r="AR8" s="221"/>
      <c r="AS8" s="122" t="s">
        <v>81</v>
      </c>
      <c r="AT8" s="35" t="s">
        <v>72</v>
      </c>
      <c r="AU8" s="125">
        <v>44927</v>
      </c>
      <c r="AV8" s="125">
        <v>45291</v>
      </c>
      <c r="AW8" s="122" t="s">
        <v>73</v>
      </c>
      <c r="AX8" s="35" t="s">
        <v>82</v>
      </c>
      <c r="AY8" s="35" t="s">
        <v>83</v>
      </c>
      <c r="AZ8" s="221"/>
      <c r="BA8" s="35"/>
      <c r="BB8" s="35" t="s">
        <v>84</v>
      </c>
      <c r="BC8" s="35" t="s">
        <v>85</v>
      </c>
      <c r="BD8" s="36">
        <v>0.5</v>
      </c>
      <c r="BE8" s="49"/>
      <c r="BF8" s="35"/>
      <c r="BG8" s="35"/>
      <c r="BH8" s="35"/>
      <c r="BI8" s="35"/>
      <c r="BJ8" s="36"/>
      <c r="BK8" s="35"/>
      <c r="BL8" s="35"/>
      <c r="BM8" s="35"/>
      <c r="BN8" s="35"/>
      <c r="BO8" s="35"/>
    </row>
    <row r="9" spans="1:68" ht="270.75" customHeight="1">
      <c r="A9" s="180">
        <v>9</v>
      </c>
      <c r="B9" s="180" t="s">
        <v>53</v>
      </c>
      <c r="C9" s="180" t="s">
        <v>86</v>
      </c>
      <c r="D9" s="180" t="s">
        <v>87</v>
      </c>
      <c r="E9" s="180" t="s">
        <v>56</v>
      </c>
      <c r="F9" s="180" t="s">
        <v>88</v>
      </c>
      <c r="G9" s="180" t="s">
        <v>89</v>
      </c>
      <c r="H9" s="180" t="s">
        <v>90</v>
      </c>
      <c r="I9" s="180" t="s">
        <v>91</v>
      </c>
      <c r="J9" s="180" t="s">
        <v>92</v>
      </c>
      <c r="K9" s="180" t="s">
        <v>93</v>
      </c>
      <c r="L9" s="197" t="str">
        <f>IF(K9=0,"Defina la frecuencia",IF(K9="2 veces por año","Muy baja",IF(K9="3 a 24 veces por año","Baja",IF(K9="24 a 500 veces por año","Media",IF(K9="500 veces al año y maximo 5000veces por año","Alta","Muy alta")))))</f>
        <v>Baja</v>
      </c>
      <c r="M9" s="198" t="str">
        <f>IF(L9="Muy baja","20%",IF(L9="Baja","40%",IF(L9="Media","60%",IF(L9="Alta","80%",IF(L9="Muy alta","100%","Defina la Frecuencia")))))</f>
        <v>40%</v>
      </c>
      <c r="N9" s="199">
        <f>VALUE(M9)</f>
        <v>0.4</v>
      </c>
      <c r="O9" s="180"/>
      <c r="P9" s="180" t="s">
        <v>63</v>
      </c>
      <c r="Q9" s="197">
        <f>IF(O9=0,0,IF(O9="Afectación menor a 10 SMLMV","Leve 20%",IF(O9="Entre 10 y 50 SMLMV","Menor 40%",IF(O9="Entre 50 y 100 SMLMV","Moderado 60%",IF(O9="Entre 100 y 500 SMLMV","Mayor 80%","Castastrofico 100%")))))</f>
        <v>0</v>
      </c>
      <c r="R9" s="35">
        <f>IF(O9=0,0,IF(Q9="Leve 20%",20%,IF(Q9="Menor 40%",40%,IF(Q9="Moderado 60%",60%,IF(Q9="Mayor 80%",80%,100%)))))</f>
        <v>0</v>
      </c>
      <c r="S9" s="197"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7">
        <f t="shared" ref="T9:T12" si="17">IF(S9=0,0,IF(S9="Leve 20%",20%,IF(S9="Menor 40%",40%,IF(S9="Moderado 60%",60%,IF(S9="Mayor 80%",80%,100%)))))</f>
        <v>0.6</v>
      </c>
      <c r="U9" s="203">
        <f>IF(R9&gt;T9,R9,T9)</f>
        <v>0.6</v>
      </c>
      <c r="V9" s="199">
        <f>VALUE(U9)</f>
        <v>0.6</v>
      </c>
      <c r="W9" s="204" t="str">
        <f>VLOOKUP(N9,Matriz!$B$3:$G$8,MATCH(V9,Matriz!$B$3:$G$3,0),FALSE)</f>
        <v>Moderado</v>
      </c>
      <c r="X9" s="72" t="s">
        <v>94</v>
      </c>
      <c r="Y9" s="75" t="str">
        <f>IF(AA9="Preventivo","X",IF(AA9="Detectivo","X"," "))</f>
        <v>X</v>
      </c>
      <c r="Z9" s="75" t="str">
        <f>IF(AA9="Correctivo","X"," ")</f>
        <v xml:space="preserve"> </v>
      </c>
      <c r="AA9" s="72" t="s">
        <v>65</v>
      </c>
      <c r="AB9" s="73">
        <f>IF(AA9="","",IF(AA9="Preventivo",25%,IF(AA9="Detectivo",15%,10%)))</f>
        <v>0.25</v>
      </c>
      <c r="AC9" s="72" t="s">
        <v>66</v>
      </c>
      <c r="AD9" s="73">
        <f t="shared" ref="AD9:AD12" si="18">IF(AC9="Automatico",25%,15%)</f>
        <v>0.15</v>
      </c>
      <c r="AE9" s="74">
        <f>AB9+AD9</f>
        <v>0.4</v>
      </c>
      <c r="AF9" s="72" t="s">
        <v>67</v>
      </c>
      <c r="AG9" s="72" t="s">
        <v>95</v>
      </c>
      <c r="AH9" s="72" t="s">
        <v>69</v>
      </c>
      <c r="AI9" s="68">
        <f>M9-(M9*AE9)</f>
        <v>0.24</v>
      </c>
      <c r="AJ9" s="197" t="str">
        <f>IF(AK9=0,"Defina la frecuencia",IF(AK9=20%,"Muy baja",IF(AK9=40%,"Baja",IF(AK9=60%,"Media",IF(AK9=80%,"Alta","Muy alta")))))</f>
        <v>Muy baja</v>
      </c>
      <c r="AK9" s="205">
        <f>IF(AI10&lt;20%,20%,IF(AI10&lt;40%,40%,IF(AI10&lt;60%,60%,IF(AI10&lt;80%,80%,100%))))</f>
        <v>0.2</v>
      </c>
      <c r="AL9" s="206">
        <f>VALUE(AK9)</f>
        <v>0.2</v>
      </c>
      <c r="AM9" s="203" t="str">
        <f>IF(AP9=0,0,IF(AP9=20%,"Leve 20%",IF(AP9=40%,"Menor 40%",IF(AP9=60%,"Moderado 60%",IF(AP9=80%,"Mayor 80%","Catastrofico 100%")))))</f>
        <v>Moderado 60%</v>
      </c>
      <c r="AN9" s="203">
        <f>AI11</f>
        <v>0.44999999999999996</v>
      </c>
      <c r="AO9" s="213">
        <f>IF(AN9&lt;20%,20%,IF(AN9&lt;40%,40%,IF(AN9&lt;60%,60%,IF(AN9&lt;80%,80%,100%))))</f>
        <v>0.6</v>
      </c>
      <c r="AP9" s="213">
        <f>VALUE(AO9)</f>
        <v>0.6</v>
      </c>
      <c r="AQ9" s="204" t="str">
        <f>VLOOKUP(AK9,Matriz!$B$3:$G$8,MATCH(AP9,Matriz!$B$3:$G$3,0),FALSE)</f>
        <v>Moderado</v>
      </c>
      <c r="AR9" s="202" t="s">
        <v>70</v>
      </c>
      <c r="AS9" s="49" t="s">
        <v>96</v>
      </c>
      <c r="AT9" s="35" t="s">
        <v>97</v>
      </c>
      <c r="AU9" s="76">
        <v>44927</v>
      </c>
      <c r="AV9" s="76">
        <v>45291</v>
      </c>
      <c r="AW9" s="35" t="s">
        <v>98</v>
      </c>
      <c r="AX9" s="72" t="s">
        <v>99</v>
      </c>
      <c r="AY9" s="49" t="s">
        <v>100</v>
      </c>
      <c r="AZ9" s="180" t="s">
        <v>76</v>
      </c>
      <c r="BA9" s="202"/>
      <c r="BB9" s="35" t="s">
        <v>101</v>
      </c>
      <c r="BC9" s="35" t="s">
        <v>102</v>
      </c>
      <c r="BD9" s="36">
        <v>0.8</v>
      </c>
      <c r="BE9" s="49"/>
      <c r="BF9" s="180"/>
      <c r="BG9" s="202"/>
      <c r="BH9" s="35"/>
      <c r="BI9" s="35"/>
      <c r="BJ9" s="36"/>
      <c r="BK9" s="35"/>
      <c r="BL9" s="180"/>
      <c r="BM9" s="180"/>
      <c r="BN9" s="35"/>
      <c r="BO9" s="35"/>
    </row>
    <row r="10" spans="1:68" ht="222.75" customHeight="1">
      <c r="A10" s="180"/>
      <c r="B10" s="180"/>
      <c r="C10" s="180"/>
      <c r="D10" s="180"/>
      <c r="E10" s="180"/>
      <c r="F10" s="180"/>
      <c r="G10" s="180"/>
      <c r="H10" s="180"/>
      <c r="I10" s="180"/>
      <c r="J10" s="180"/>
      <c r="K10" s="180"/>
      <c r="L10" s="197"/>
      <c r="M10" s="198"/>
      <c r="N10" s="200"/>
      <c r="O10" s="180"/>
      <c r="P10" s="180"/>
      <c r="Q10" s="197"/>
      <c r="R10" s="35">
        <f t="shared" ref="R10:R12" si="19">IF(O10=0,0,IF(Q10="Leve 20%",20%,IF(Q10="Menor 40%",40%,IF(Q10="Moderado 60%",60%,IF(Q10="Mayor 80%",80%,100%)))))</f>
        <v>0</v>
      </c>
      <c r="S10" s="197"/>
      <c r="T10" s="67">
        <f t="shared" si="17"/>
        <v>0</v>
      </c>
      <c r="U10" s="203"/>
      <c r="V10" s="200"/>
      <c r="W10" s="204"/>
      <c r="X10" s="72" t="s">
        <v>103</v>
      </c>
      <c r="Y10" s="75" t="str">
        <f t="shared" ref="Y10:Y12" si="20">IF(AA10="Preventivo","X",IF(AA10="Detectivo","X"," "))</f>
        <v>X</v>
      </c>
      <c r="Z10" s="75" t="str">
        <f t="shared" ref="Z10:Z12" si="21">IF(AA10="Correctivo","X"," ")</f>
        <v xml:space="preserve"> </v>
      </c>
      <c r="AA10" s="72" t="s">
        <v>65</v>
      </c>
      <c r="AB10" s="73">
        <f t="shared" ref="AB10:AB12" si="22">IF(AA10="","",IF(AA10="Preventivo",25%,IF(AA10="Detectivo",15%,10%)))</f>
        <v>0.25</v>
      </c>
      <c r="AC10" s="72" t="s">
        <v>66</v>
      </c>
      <c r="AD10" s="73">
        <f t="shared" si="18"/>
        <v>0.15</v>
      </c>
      <c r="AE10" s="74">
        <f>AB10+AD10</f>
        <v>0.4</v>
      </c>
      <c r="AF10" s="72" t="s">
        <v>67</v>
      </c>
      <c r="AG10" s="72" t="s">
        <v>68</v>
      </c>
      <c r="AH10" s="72" t="s">
        <v>69</v>
      </c>
      <c r="AI10" s="68">
        <f>AI9-(AI9*AE10)</f>
        <v>0.14399999999999999</v>
      </c>
      <c r="AJ10" s="197"/>
      <c r="AK10" s="205"/>
      <c r="AL10" s="207"/>
      <c r="AM10" s="203"/>
      <c r="AN10" s="203"/>
      <c r="AO10" s="214"/>
      <c r="AP10" s="214"/>
      <c r="AQ10" s="204"/>
      <c r="AR10" s="202"/>
      <c r="AS10" s="49" t="s">
        <v>104</v>
      </c>
      <c r="AT10" s="35" t="s">
        <v>97</v>
      </c>
      <c r="AU10" s="76">
        <v>44927</v>
      </c>
      <c r="AV10" s="76">
        <v>45291</v>
      </c>
      <c r="AW10" s="35" t="s">
        <v>73</v>
      </c>
      <c r="AX10" s="72" t="s">
        <v>105</v>
      </c>
      <c r="AY10" s="49" t="s">
        <v>106</v>
      </c>
      <c r="AZ10" s="180"/>
      <c r="BA10" s="202"/>
      <c r="BB10" s="35" t="s">
        <v>107</v>
      </c>
      <c r="BC10" s="35" t="s">
        <v>108</v>
      </c>
      <c r="BD10" s="36">
        <v>0.9</v>
      </c>
      <c r="BE10" s="49"/>
      <c r="BF10" s="180"/>
      <c r="BG10" s="202"/>
      <c r="BH10" s="35"/>
      <c r="BI10" s="35"/>
      <c r="BJ10" s="36"/>
      <c r="BK10" s="35"/>
      <c r="BL10" s="180"/>
      <c r="BM10" s="180"/>
      <c r="BN10" s="35"/>
      <c r="BO10" s="35"/>
    </row>
    <row r="11" spans="1:68" ht="181.5" customHeight="1">
      <c r="A11" s="180"/>
      <c r="B11" s="180"/>
      <c r="C11" s="180"/>
      <c r="D11" s="180"/>
      <c r="E11" s="180"/>
      <c r="F11" s="180"/>
      <c r="G11" s="180"/>
      <c r="H11" s="180"/>
      <c r="I11" s="180"/>
      <c r="J11" s="180"/>
      <c r="K11" s="180"/>
      <c r="L11" s="197"/>
      <c r="M11" s="198"/>
      <c r="N11" s="201"/>
      <c r="O11" s="180"/>
      <c r="P11" s="180"/>
      <c r="Q11" s="197"/>
      <c r="R11" s="35">
        <f t="shared" si="19"/>
        <v>0</v>
      </c>
      <c r="S11" s="197"/>
      <c r="T11" s="67">
        <f t="shared" si="17"/>
        <v>0</v>
      </c>
      <c r="U11" s="203"/>
      <c r="V11" s="201"/>
      <c r="W11" s="204"/>
      <c r="X11" s="72" t="s">
        <v>109</v>
      </c>
      <c r="Y11" s="75" t="str">
        <f t="shared" si="20"/>
        <v xml:space="preserve"> </v>
      </c>
      <c r="Z11" s="75" t="str">
        <f t="shared" si="21"/>
        <v>X</v>
      </c>
      <c r="AA11" s="72" t="s">
        <v>110</v>
      </c>
      <c r="AB11" s="73">
        <f t="shared" si="22"/>
        <v>0.1</v>
      </c>
      <c r="AC11" s="72" t="s">
        <v>66</v>
      </c>
      <c r="AD11" s="73">
        <f t="shared" si="18"/>
        <v>0.15</v>
      </c>
      <c r="AE11" s="74">
        <f t="shared" ref="AE11:AE12" si="23">AB11+AD11</f>
        <v>0.25</v>
      </c>
      <c r="AF11" s="72" t="s">
        <v>111</v>
      </c>
      <c r="AG11" s="72" t="s">
        <v>68</v>
      </c>
      <c r="AH11" s="72" t="s">
        <v>69</v>
      </c>
      <c r="AI11" s="68">
        <f>U9-(U9*AE11)</f>
        <v>0.44999999999999996</v>
      </c>
      <c r="AJ11" s="197"/>
      <c r="AK11" s="205"/>
      <c r="AL11" s="208"/>
      <c r="AM11" s="203"/>
      <c r="AN11" s="203"/>
      <c r="AO11" s="215"/>
      <c r="AP11" s="215"/>
      <c r="AQ11" s="204"/>
      <c r="AR11" s="202"/>
      <c r="AS11" s="49" t="s">
        <v>112</v>
      </c>
      <c r="AT11" s="35" t="s">
        <v>97</v>
      </c>
      <c r="AU11" s="76">
        <v>44927</v>
      </c>
      <c r="AV11" s="76">
        <v>45291</v>
      </c>
      <c r="AW11" s="35" t="s">
        <v>73</v>
      </c>
      <c r="AX11" s="72" t="s">
        <v>113</v>
      </c>
      <c r="AY11" s="49" t="s">
        <v>114</v>
      </c>
      <c r="AZ11" s="180"/>
      <c r="BA11" s="202"/>
      <c r="BB11" s="35" t="s">
        <v>115</v>
      </c>
      <c r="BC11" s="66" t="s">
        <v>116</v>
      </c>
      <c r="BD11" s="36">
        <v>1</v>
      </c>
      <c r="BE11" s="49"/>
      <c r="BF11" s="180"/>
      <c r="BG11" s="202"/>
      <c r="BH11" s="35"/>
      <c r="BI11" s="66"/>
      <c r="BJ11" s="36"/>
      <c r="BK11" s="35"/>
      <c r="BL11" s="180"/>
      <c r="BM11" s="180"/>
      <c r="BN11" s="35"/>
      <c r="BO11" s="35"/>
    </row>
    <row r="12" spans="1:68" ht="175.5" customHeight="1">
      <c r="A12" s="35">
        <v>10</v>
      </c>
      <c r="B12" s="35" t="s">
        <v>53</v>
      </c>
      <c r="C12" s="35" t="s">
        <v>117</v>
      </c>
      <c r="D12" s="35" t="s">
        <v>118</v>
      </c>
      <c r="E12" s="35" t="s">
        <v>56</v>
      </c>
      <c r="F12" s="35" t="s">
        <v>119</v>
      </c>
      <c r="G12" s="35" t="s">
        <v>120</v>
      </c>
      <c r="H12" s="35" t="s">
        <v>121</v>
      </c>
      <c r="I12" s="66" t="s">
        <v>122</v>
      </c>
      <c r="J12" s="126" t="s">
        <v>61</v>
      </c>
      <c r="K12" s="66" t="s">
        <v>123</v>
      </c>
      <c r="L12" s="67" t="str">
        <f t="shared" ref="L12" si="24">IF(K12=0,"Defina la frecuencia",IF(K12="2 veces por año","Muy baja",IF(K12="3 a 24 veces por año","Baja",IF(K12="24 a 500 veces por año","Media",IF(K12="500 veces al año y maximo 5000veces por año","Alta","Muy alta")))))</f>
        <v>Muy baja</v>
      </c>
      <c r="M12" s="84" t="str">
        <f t="shared" ref="M12" si="25">IF(L12="Muy baja","20%",IF(L12="Baja","40%",IF(L12="Media","60%",IF(L12="Alta","80%",IF(L12="Muy alta","100%","Defina la Frecuencia")))))</f>
        <v>20%</v>
      </c>
      <c r="N12" s="37">
        <f t="shared" ref="N12" si="26">VALUE(M12)</f>
        <v>0.2</v>
      </c>
      <c r="O12" s="35"/>
      <c r="P12" s="35" t="s">
        <v>63</v>
      </c>
      <c r="Q12" s="67">
        <f t="shared" ref="Q12" si="27">IF(O12=0,0,IF(O12="Afectación menor a 10 SMLMV","Leve 20%",IF(O12="Entre 10 y 50 SMLMV","Menor 40%",IF(O12="Entre 50 y 100 SMLMV","Moderado 60%",IF(O12="Entre 100 y 500 SMLMV","Mayor 80%","Catastrofico 100%")))))</f>
        <v>0</v>
      </c>
      <c r="R12" s="35">
        <f t="shared" si="19"/>
        <v>0</v>
      </c>
      <c r="S12" s="67" t="str">
        <f t="shared" ref="S12" si="28">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67">
        <f t="shared" si="17"/>
        <v>0.6</v>
      </c>
      <c r="U12" s="68">
        <f t="shared" ref="U12" si="29">IF(R12&gt;T12,R12,T12)</f>
        <v>0.6</v>
      </c>
      <c r="V12" s="37">
        <f t="shared" ref="V12" si="30">VALUE(U12)</f>
        <v>0.6</v>
      </c>
      <c r="W12" s="85" t="str">
        <f>VLOOKUP(N12,Matriz!$B$3:$G$8,MATCH(V12,Matriz!$B$3:$G$3,0),FALSE)</f>
        <v>Moderado</v>
      </c>
      <c r="X12" s="128" t="s">
        <v>124</v>
      </c>
      <c r="Y12" s="67" t="str">
        <f t="shared" si="20"/>
        <v>X</v>
      </c>
      <c r="Z12" s="67" t="str">
        <f t="shared" si="21"/>
        <v xml:space="preserve"> </v>
      </c>
      <c r="AA12" s="72" t="s">
        <v>65</v>
      </c>
      <c r="AB12" s="73">
        <f t="shared" si="22"/>
        <v>0.25</v>
      </c>
      <c r="AC12" s="72" t="s">
        <v>66</v>
      </c>
      <c r="AD12" s="73">
        <f t="shared" si="18"/>
        <v>0.15</v>
      </c>
      <c r="AE12" s="74">
        <f t="shared" si="23"/>
        <v>0.4</v>
      </c>
      <c r="AF12" s="72" t="s">
        <v>67</v>
      </c>
      <c r="AG12" s="72" t="s">
        <v>95</v>
      </c>
      <c r="AH12" s="72" t="s">
        <v>69</v>
      </c>
      <c r="AI12" s="68">
        <f>M12-(M12*AE12)</f>
        <v>0.12</v>
      </c>
      <c r="AJ12" s="67" t="str">
        <f t="shared" ref="AJ12" si="31">IF(AK12=0,"Valore el control",IF(AK12=20%,"Muy baja",IF(AK12=40%,"Baja",IF(AK12=60%,"Media",IF(AK12=80%,"Alta","Muy alta")))))</f>
        <v>Muy baja</v>
      </c>
      <c r="AK12" s="70">
        <f t="shared" ref="AK12" si="32">IF(AI12&lt;20%,20%,IF(AI12&lt;40%,40%,IF(AI12&lt;60%,60%,IF(AI12&lt;80%,80%,100%))))</f>
        <v>0.2</v>
      </c>
      <c r="AL12" s="127">
        <f t="shared" ref="AL12" si="33">VALUE(AK12)</f>
        <v>0.2</v>
      </c>
      <c r="AM12" s="68" t="str">
        <f t="shared" ref="AM12" si="34">IF(AN12=0,0,IF(AN12=20%,"Leve 20%",IF(AN12=40%,"Menor 40%",IF(AN12=60%,"Moderado 60%",IF(AN12=80%,"Mayor 80%","Catastrofico 100%")))))</f>
        <v>Moderado 60%</v>
      </c>
      <c r="AN12" s="68">
        <f t="shared" ref="AN12" si="35">U12</f>
        <v>0.6</v>
      </c>
      <c r="AO12" s="81"/>
      <c r="AP12" s="81"/>
      <c r="AQ12" s="85" t="str">
        <f>VLOOKUP(AK12,Matriz!$B$3:$G$8,MATCH(AN12,Matriz!$B$3:$G$3,0),FALSE)</f>
        <v>Moderado</v>
      </c>
      <c r="AR12" s="35" t="s">
        <v>70</v>
      </c>
      <c r="AS12" s="128" t="s">
        <v>125</v>
      </c>
      <c r="AT12" s="35" t="s">
        <v>97</v>
      </c>
      <c r="AU12" s="76">
        <v>44927</v>
      </c>
      <c r="AV12" s="76">
        <v>45291</v>
      </c>
      <c r="AW12" s="35" t="s">
        <v>73</v>
      </c>
      <c r="AX12" s="128" t="s">
        <v>126</v>
      </c>
      <c r="AY12" s="49" t="s">
        <v>127</v>
      </c>
      <c r="AZ12" s="35" t="s">
        <v>76</v>
      </c>
      <c r="BA12" s="35"/>
      <c r="BB12" s="35" t="s">
        <v>128</v>
      </c>
      <c r="BC12" s="35" t="s">
        <v>129</v>
      </c>
      <c r="BD12" s="36">
        <v>1</v>
      </c>
      <c r="BE12" s="128"/>
      <c r="BF12" s="35"/>
      <c r="BG12" s="35"/>
      <c r="BH12" s="35"/>
      <c r="BI12" s="35"/>
      <c r="BJ12" s="36"/>
      <c r="BK12" s="35"/>
      <c r="BL12" s="35"/>
      <c r="BM12" s="35"/>
      <c r="BN12" s="35"/>
      <c r="BO12" s="35"/>
    </row>
    <row r="13" spans="1:68" s="103" customFormat="1" ht="54.75" customHeight="1">
      <c r="A13" s="157">
        <v>1</v>
      </c>
      <c r="B13" s="157" t="s">
        <v>130</v>
      </c>
      <c r="C13" s="157" t="s">
        <v>86</v>
      </c>
      <c r="D13" s="157" t="s">
        <v>131</v>
      </c>
      <c r="E13" s="157" t="s">
        <v>56</v>
      </c>
      <c r="F13" s="157" t="s">
        <v>132</v>
      </c>
      <c r="G13" s="157" t="s">
        <v>133</v>
      </c>
      <c r="H13" s="157" t="s">
        <v>134</v>
      </c>
      <c r="I13" s="157" t="s">
        <v>135</v>
      </c>
      <c r="J13" s="157"/>
      <c r="K13" s="157"/>
      <c r="L13" s="158" t="str">
        <f>IF(K13=0,"Defina la frecuencia",IF(K13="2 veces por año","Muy baja",IF(K13="3 a 24 veces por año","Baja",IF(K13="24 a 500 veces por año","Media",IF(K13="500 veces al año y maximo 5000veces por año","Alta","Muy alta")))))</f>
        <v>Defina la frecuencia</v>
      </c>
      <c r="M13" s="159" t="str">
        <f>IF(L13="Muy baja","20%",IF(L13="Baja","40%",IF(L13="Media","60%",IF(L13="Alta","80%",IF(L13="Muy alta","100%","Defina la Frecuencia")))))</f>
        <v>Defina la Frecuencia</v>
      </c>
      <c r="N13" s="160" t="e">
        <f>VALUE(M13)</f>
        <v>#VALUE!</v>
      </c>
      <c r="O13" s="157"/>
      <c r="P13" s="157"/>
      <c r="Q13" s="158">
        <f>IF(O13=0,0,IF(O13="Afectación menor a 10 SMLMV","Leve 20%",IF(O13="Entre 10 y 50 SMLMV","Menor 40%",IF(O13="Entre 50 y 100 SMLMV","Moderado 60%",IF(O13="Entre 100 y 500 SMLMV","Mayor 80%","Castastrofico 100%")))))</f>
        <v>0</v>
      </c>
      <c r="R13" s="87">
        <f>IF(O13=0,0,IF(Q13="Leve 20%",20%,IF(Q13="Menor 40%",40%,IF(Q13="Moderado 60%",60%,IF(Q13="Mayor 80%",80%,100%)))))</f>
        <v>0</v>
      </c>
      <c r="S13" s="158">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8">
        <f t="shared" ref="T13:T23" si="36">IF(S13=0,0,IF(S13="Leve 20%",20%,IF(S13="Menor 40%",40%,IF(S13="Moderado 60%",60%,IF(S13="Mayor 80%",80%,100%)))))</f>
        <v>0</v>
      </c>
      <c r="U13" s="189">
        <f>IF(R13&gt;T13,R13,T13)</f>
        <v>0</v>
      </c>
      <c r="V13" s="160">
        <f>VALUE(U13)</f>
        <v>0</v>
      </c>
      <c r="W13" s="163" t="e">
        <f>VLOOKUP(N13,Matriz!$B$3:$G$8,MATCH(V13,Matriz!$B$3:$G$3,0),FALSE)</f>
        <v>#VALUE!</v>
      </c>
      <c r="X13" s="93"/>
      <c r="Y13" s="94" t="str">
        <f>IF(AA13="Preventivo","X",IF(AA13="Detectivo","X"," "))</f>
        <v xml:space="preserve"> </v>
      </c>
      <c r="Z13" s="94" t="str">
        <f>IF(AA13="Correctivo","X"," ")</f>
        <v xml:space="preserve"> </v>
      </c>
      <c r="AA13" s="93"/>
      <c r="AB13" s="95" t="str">
        <f>IF(AA13="","",IF(AA13="Preventivo",25%,IF(AA13="Detectivo",15%,10%)))</f>
        <v/>
      </c>
      <c r="AC13" s="93"/>
      <c r="AD13" s="95">
        <f t="shared" ref="AD13:AD16" si="37">IF(AC13="Automatico",25%,15%)</f>
        <v>0.15</v>
      </c>
      <c r="AE13" s="96" t="e">
        <f>AB13+AD13</f>
        <v>#VALUE!</v>
      </c>
      <c r="AF13" s="93"/>
      <c r="AG13" s="93"/>
      <c r="AH13" s="93"/>
      <c r="AI13" s="91" t="e">
        <f>M13-(M13*AE13)</f>
        <v>#VALUE!</v>
      </c>
      <c r="AJ13" s="158" t="e">
        <f>IF(AK13=0,"Defina la frecuencia",IF(AK13=20%,"Muy baja",IF(AK13=40%,"Baja",IF(AK13=60%,"Media",IF(AK13=80%,"Alta","Muy alta")))))</f>
        <v>#VALUE!</v>
      </c>
      <c r="AK13" s="188" t="e">
        <f>IF(AI14&lt;20%,20%,IF(AI14&lt;40%,40%,IF(AI14&lt;60%,60%,IF(AI14&lt;80%,80%,100%))))</f>
        <v>#VALUE!</v>
      </c>
      <c r="AL13" s="190" t="e">
        <f>VALUE(AK13)</f>
        <v>#VALUE!</v>
      </c>
      <c r="AM13" s="189" t="e">
        <f>IF(AP13=0,0,IF(AP13=20%,"Leve 20%",IF(AP13=40%,"Menor 40%",IF(AP13=60%,"Moderado 60%",IF(AP13=80%,"Mayor 80%","Catastrofico 100%")))))</f>
        <v>#VALUE!</v>
      </c>
      <c r="AN13" s="189" t="e">
        <f>AI15</f>
        <v>#VALUE!</v>
      </c>
      <c r="AO13" s="151" t="e">
        <f>IF(AN13&lt;20%,20%,IF(AN13&lt;40%,40%,IF(AN13&lt;60%,60%,IF(AN13&lt;80%,80%,100%))))</f>
        <v>#VALUE!</v>
      </c>
      <c r="AP13" s="151" t="e">
        <f>VALUE(AO13)</f>
        <v>#VALUE!</v>
      </c>
      <c r="AQ13" s="163" t="e">
        <f>VLOOKUP(AK13,Matriz!$B$3:$G$8,MATCH(AP13,Matriz!$B$3:$G$3,0),FALSE)</f>
        <v>#VALUE!</v>
      </c>
      <c r="AR13" s="187"/>
      <c r="AS13" s="99"/>
      <c r="AT13" s="87"/>
      <c r="AU13" s="100"/>
      <c r="AV13" s="100"/>
      <c r="AW13" s="87"/>
      <c r="AX13" s="157"/>
      <c r="AY13" s="99"/>
      <c r="AZ13" s="157"/>
      <c r="BA13" s="187"/>
      <c r="BB13" s="99"/>
      <c r="BC13" s="130" t="s">
        <v>136</v>
      </c>
      <c r="BD13" s="101"/>
      <c r="BE13" s="99"/>
      <c r="BF13" s="157"/>
      <c r="BG13" s="187"/>
      <c r="BH13" s="87"/>
      <c r="BI13" s="87"/>
      <c r="BJ13" s="101"/>
      <c r="BK13" s="87"/>
      <c r="BL13" s="157"/>
      <c r="BM13" s="157"/>
      <c r="BN13" s="87"/>
      <c r="BO13" s="87"/>
      <c r="BP13" s="102"/>
    </row>
    <row r="14" spans="1:68" s="103" customFormat="1" ht="54.75" customHeight="1">
      <c r="A14" s="157"/>
      <c r="B14" s="157"/>
      <c r="C14" s="157"/>
      <c r="D14" s="157"/>
      <c r="E14" s="157"/>
      <c r="F14" s="157"/>
      <c r="G14" s="157"/>
      <c r="H14" s="157"/>
      <c r="I14" s="157"/>
      <c r="J14" s="157"/>
      <c r="K14" s="157"/>
      <c r="L14" s="158"/>
      <c r="M14" s="159"/>
      <c r="N14" s="161"/>
      <c r="O14" s="157"/>
      <c r="P14" s="157"/>
      <c r="Q14" s="158"/>
      <c r="R14" s="87">
        <f t="shared" ref="R14:R21" si="38">IF(O14=0,0,IF(Q14="Leve 20%",20%,IF(Q14="Menor 40%",40%,IF(Q14="Moderado 60%",60%,IF(Q14="Mayor 80%",80%,100%)))))</f>
        <v>0</v>
      </c>
      <c r="S14" s="158"/>
      <c r="T14" s="88">
        <f t="shared" si="36"/>
        <v>0</v>
      </c>
      <c r="U14" s="189"/>
      <c r="V14" s="161"/>
      <c r="W14" s="163"/>
      <c r="X14" s="93"/>
      <c r="Y14" s="94" t="str">
        <f t="shared" ref="Y14:Y15" si="39">IF(AA14="Preventivo","X",IF(AA14="Detectivo","X"," "))</f>
        <v xml:space="preserve"> </v>
      </c>
      <c r="Z14" s="94" t="str">
        <f t="shared" ref="Z14:Z15" si="40">IF(AA14="Correctivo","X"," ")</f>
        <v xml:space="preserve"> </v>
      </c>
      <c r="AA14" s="93"/>
      <c r="AB14" s="95" t="str">
        <f t="shared" ref="AB14:AB30" si="41">IF(AA14="","",IF(AA14="Preventivo",25%,IF(AA14="Detectivo",15%,10%)))</f>
        <v/>
      </c>
      <c r="AC14" s="93"/>
      <c r="AD14" s="95">
        <f t="shared" si="37"/>
        <v>0.15</v>
      </c>
      <c r="AE14" s="96" t="e">
        <f t="shared" ref="AE14:AE21" si="42">AB14+AD14</f>
        <v>#VALUE!</v>
      </c>
      <c r="AF14" s="93"/>
      <c r="AG14" s="93"/>
      <c r="AH14" s="93"/>
      <c r="AI14" s="91" t="e">
        <f>AI13-(AI13*AE14)</f>
        <v>#VALUE!</v>
      </c>
      <c r="AJ14" s="158"/>
      <c r="AK14" s="188"/>
      <c r="AL14" s="191"/>
      <c r="AM14" s="189"/>
      <c r="AN14" s="189"/>
      <c r="AO14" s="152"/>
      <c r="AP14" s="152"/>
      <c r="AQ14" s="163"/>
      <c r="AR14" s="187"/>
      <c r="AS14" s="99"/>
      <c r="AT14" s="87"/>
      <c r="AU14" s="100"/>
      <c r="AV14" s="100"/>
      <c r="AW14" s="87"/>
      <c r="AX14" s="157"/>
      <c r="AY14" s="99"/>
      <c r="AZ14" s="157"/>
      <c r="BA14" s="187"/>
      <c r="BB14" s="99"/>
      <c r="BC14" s="87"/>
      <c r="BD14" s="101"/>
      <c r="BE14" s="99"/>
      <c r="BF14" s="157"/>
      <c r="BG14" s="187"/>
      <c r="BH14" s="87"/>
      <c r="BI14" s="87"/>
      <c r="BJ14" s="101"/>
      <c r="BK14" s="87"/>
      <c r="BL14" s="157"/>
      <c r="BM14" s="157"/>
      <c r="BN14" s="87"/>
      <c r="BO14" s="87"/>
      <c r="BP14" s="102"/>
    </row>
    <row r="15" spans="1:68" s="103" customFormat="1" ht="54.75" customHeight="1">
      <c r="A15" s="157"/>
      <c r="B15" s="157"/>
      <c r="C15" s="157"/>
      <c r="D15" s="157"/>
      <c r="E15" s="157"/>
      <c r="F15" s="157"/>
      <c r="G15" s="157"/>
      <c r="H15" s="157"/>
      <c r="I15" s="157"/>
      <c r="J15" s="157"/>
      <c r="K15" s="157"/>
      <c r="L15" s="158"/>
      <c r="M15" s="159"/>
      <c r="N15" s="162"/>
      <c r="O15" s="157"/>
      <c r="P15" s="157"/>
      <c r="Q15" s="158"/>
      <c r="R15" s="87">
        <f t="shared" si="38"/>
        <v>0</v>
      </c>
      <c r="S15" s="158"/>
      <c r="T15" s="88">
        <f t="shared" si="36"/>
        <v>0</v>
      </c>
      <c r="U15" s="189"/>
      <c r="V15" s="162"/>
      <c r="W15" s="163"/>
      <c r="X15" s="93"/>
      <c r="Y15" s="94" t="str">
        <f t="shared" si="39"/>
        <v xml:space="preserve"> </v>
      </c>
      <c r="Z15" s="94" t="str">
        <f t="shared" si="40"/>
        <v xml:space="preserve"> </v>
      </c>
      <c r="AA15" s="93"/>
      <c r="AB15" s="95" t="str">
        <f t="shared" si="41"/>
        <v/>
      </c>
      <c r="AC15" s="93"/>
      <c r="AD15" s="95">
        <f t="shared" si="37"/>
        <v>0.15</v>
      </c>
      <c r="AE15" s="96" t="e">
        <f t="shared" si="42"/>
        <v>#VALUE!</v>
      </c>
      <c r="AF15" s="93"/>
      <c r="AG15" s="93"/>
      <c r="AH15" s="93"/>
      <c r="AI15" s="91" t="e">
        <f>U13-(U13*AE15)</f>
        <v>#VALUE!</v>
      </c>
      <c r="AJ15" s="158"/>
      <c r="AK15" s="188"/>
      <c r="AL15" s="192"/>
      <c r="AM15" s="189"/>
      <c r="AN15" s="189"/>
      <c r="AO15" s="153"/>
      <c r="AP15" s="153"/>
      <c r="AQ15" s="163"/>
      <c r="AR15" s="187"/>
      <c r="AS15" s="99"/>
      <c r="AT15" s="87"/>
      <c r="AU15" s="100"/>
      <c r="AV15" s="100"/>
      <c r="AW15" s="87"/>
      <c r="AX15" s="157"/>
      <c r="AY15" s="99"/>
      <c r="AZ15" s="157"/>
      <c r="BA15" s="187"/>
      <c r="BB15" s="99"/>
      <c r="BC15" s="87"/>
      <c r="BD15" s="101"/>
      <c r="BE15" s="99"/>
      <c r="BF15" s="157"/>
      <c r="BG15" s="187"/>
      <c r="BH15" s="87"/>
      <c r="BI15" s="104"/>
      <c r="BJ15" s="101"/>
      <c r="BK15" s="87"/>
      <c r="BL15" s="157"/>
      <c r="BM15" s="157"/>
      <c r="BN15" s="87"/>
      <c r="BO15" s="87"/>
      <c r="BP15" s="102"/>
    </row>
    <row r="16" spans="1:68" s="103" customFormat="1" ht="54.75" customHeight="1">
      <c r="A16" s="157">
        <v>2</v>
      </c>
      <c r="B16" s="157" t="s">
        <v>130</v>
      </c>
      <c r="C16" s="157" t="s">
        <v>137</v>
      </c>
      <c r="D16" s="157" t="s">
        <v>131</v>
      </c>
      <c r="E16" s="157" t="s">
        <v>56</v>
      </c>
      <c r="F16" s="157" t="s">
        <v>138</v>
      </c>
      <c r="G16" s="157" t="s">
        <v>139</v>
      </c>
      <c r="H16" s="157" t="s">
        <v>140</v>
      </c>
      <c r="I16" s="157" t="s">
        <v>141</v>
      </c>
      <c r="J16" s="157"/>
      <c r="K16" s="157"/>
      <c r="L16" s="158" t="str">
        <f>IF(K16=0,"Defina la frecuencia",IF(K16="2 veces por año","Muy baja",IF(K16="3 a 24 veces por año","Baja",IF(K16="24 a 500 veces por año","Media",IF(K16="500 veces al año y maximo 5000veces por año","Alta","Muy alta")))))</f>
        <v>Defina la frecuencia</v>
      </c>
      <c r="M16" s="159" t="str">
        <f>IF(L16="Muy baja","20%",IF(L16="Baja","40%",IF(L16="Media","60%",IF(L16="Alta","80%",IF(L16="Muy alta","100%","Defina la Frecuencia")))))</f>
        <v>Defina la Frecuencia</v>
      </c>
      <c r="N16" s="160" t="e">
        <f>VALUE(M16)</f>
        <v>#VALUE!</v>
      </c>
      <c r="O16" s="157"/>
      <c r="P16" s="157"/>
      <c r="Q16" s="158">
        <f>IF(O16=0,0,IF(O16="Afectación menor a 10 SMLMV","Leve 20%",IF(O16="Entre 10 y 50 SMLMV","Menor 40%",IF(O16="Entre 50 y 100 SMLMV","Moderado 60%",IF(O16="Entre 100 y 500 SMLMV","Mayor 80%","Castastrofico 100%")))))</f>
        <v>0</v>
      </c>
      <c r="R16" s="87">
        <f>IF(O16=0,0,IF(Q16="Leve 20%",20%,IF(Q16="Menor 40%",40%,IF(Q16="Moderado 60%",60%,IF(Q16="Mayor 80%",80%,100%)))))</f>
        <v>0</v>
      </c>
      <c r="S16" s="158">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8">
        <f t="shared" ref="T16:T20" si="43">IF(S16=0,0,IF(S16="Leve 20%",20%,IF(S16="Menor 40%",40%,IF(S16="Moderado 60%",60%,IF(S16="Mayor 80%",80%,100%)))))</f>
        <v>0</v>
      </c>
      <c r="U16" s="189">
        <f>IF(R16&gt;T16,R16,T16)</f>
        <v>0</v>
      </c>
      <c r="V16" s="160">
        <f>VALUE(U16)</f>
        <v>0</v>
      </c>
      <c r="W16" s="163" t="e">
        <f>VLOOKUP(N16,Matriz!$B$3:$G$8,MATCH(V16,Matriz!$B$3:$G$3,0),FALSE)</f>
        <v>#VALUE!</v>
      </c>
      <c r="X16" s="93"/>
      <c r="Y16" s="94" t="str">
        <f>IF(AA16="Preventivo","X",IF(AA16="Detectivo","X"," "))</f>
        <v xml:space="preserve"> </v>
      </c>
      <c r="Z16" s="94" t="str">
        <f>IF(AA16="Correctivo","X"," ")</f>
        <v xml:space="preserve"> </v>
      </c>
      <c r="AA16" s="93"/>
      <c r="AB16" s="95" t="str">
        <f t="shared" si="41"/>
        <v/>
      </c>
      <c r="AC16" s="93"/>
      <c r="AD16" s="95">
        <f t="shared" si="37"/>
        <v>0.15</v>
      </c>
      <c r="AE16" s="96" t="e">
        <f t="shared" si="42"/>
        <v>#VALUE!</v>
      </c>
      <c r="AF16" s="93"/>
      <c r="AG16" s="93"/>
      <c r="AH16" s="93"/>
      <c r="AI16" s="91" t="e">
        <f>M16-(M16*AE16)</f>
        <v>#VALUE!</v>
      </c>
      <c r="AJ16" s="158" t="e">
        <f>IF(AK16=0,"Defina la frecuencia",IF(AK16=20%,"Muy baja",IF(AK16=40%,"Baja",IF(AK16=60%,"Media",IF(AK16=80%,"Alta","Muy alta")))))</f>
        <v>#VALUE!</v>
      </c>
      <c r="AK16" s="188" t="e">
        <f>IF(AI19&lt;20%,20%,IF(AI19&lt;40%,40%,IF(AI19&lt;60%,60%,IF(AI19&lt;80%,80%,100%))))</f>
        <v>#VALUE!</v>
      </c>
      <c r="AL16" s="190" t="e">
        <f>VALUE(AK16)</f>
        <v>#VALUE!</v>
      </c>
      <c r="AM16" s="189" t="e">
        <f>IF(AN16=0,0,IF(AN16=20%,"Leve 20%",IF(AN16=40%,"Menor 40%",IF(AN16=60%,"Moderado 60%",IF(AN16=80%,"Mayor 80%","Catastrofico 100%")))))</f>
        <v>#VALUE!</v>
      </c>
      <c r="AN16" s="189" t="e">
        <f>AI20</f>
        <v>#VALUE!</v>
      </c>
      <c r="AO16" s="105"/>
      <c r="AP16" s="105"/>
      <c r="AQ16" s="145" t="e">
        <f>VLOOKUP(AK16,Matriz!$B$3:$G$8,MATCH(AP18,Matriz!$B$3:$G$3,0),FALSE)</f>
        <v>#VALUE!</v>
      </c>
      <c r="AR16" s="187"/>
      <c r="AS16" s="93"/>
      <c r="AT16" s="87"/>
      <c r="AU16" s="193"/>
      <c r="AV16" s="193"/>
      <c r="AW16" s="87"/>
      <c r="AX16" s="93"/>
      <c r="AY16" s="99"/>
      <c r="AZ16" s="157"/>
      <c r="BA16" s="93"/>
      <c r="BB16" s="99"/>
      <c r="BC16" s="87"/>
      <c r="BD16" s="101"/>
      <c r="BE16" s="107"/>
      <c r="BF16" s="157"/>
      <c r="BG16" s="93"/>
      <c r="BH16" s="87"/>
      <c r="BI16" s="87"/>
      <c r="BJ16" s="101"/>
      <c r="BK16" s="87"/>
      <c r="BL16" s="157"/>
      <c r="BM16" s="157"/>
      <c r="BN16" s="87"/>
      <c r="BO16" s="87"/>
      <c r="BP16" s="102"/>
    </row>
    <row r="17" spans="1:68" s="103" customFormat="1" ht="54.75" customHeight="1">
      <c r="A17" s="157"/>
      <c r="B17" s="157"/>
      <c r="C17" s="157"/>
      <c r="D17" s="157"/>
      <c r="E17" s="157"/>
      <c r="F17" s="157"/>
      <c r="G17" s="157"/>
      <c r="H17" s="157"/>
      <c r="I17" s="157"/>
      <c r="J17" s="157"/>
      <c r="K17" s="157"/>
      <c r="L17" s="158"/>
      <c r="M17" s="159"/>
      <c r="N17" s="161"/>
      <c r="O17" s="157"/>
      <c r="P17" s="157"/>
      <c r="Q17" s="158"/>
      <c r="R17" s="87">
        <f t="shared" ref="R17:R20" si="44">IF(O17=0,0,IF(Q17="Leve 20%",20%,IF(Q17="Menor 40%",40%,IF(Q17="Moderado 60%",60%,IF(Q17="Mayor 80%",80%,100%)))))</f>
        <v>0</v>
      </c>
      <c r="S17" s="158"/>
      <c r="T17" s="88">
        <f t="shared" si="43"/>
        <v>0</v>
      </c>
      <c r="U17" s="189"/>
      <c r="V17" s="161"/>
      <c r="W17" s="163"/>
      <c r="X17" s="93"/>
      <c r="Y17" s="94" t="str">
        <f t="shared" ref="Y17:Y20" si="45">IF(AA17="Preventivo","X",IF(AA17="Detectivo","X"," "))</f>
        <v xml:space="preserve"> </v>
      </c>
      <c r="Z17" s="94" t="str">
        <f t="shared" ref="Z17:Z20" si="46">IF(AA17="Correctivo","X"," ")</f>
        <v xml:space="preserve"> </v>
      </c>
      <c r="AA17" s="93"/>
      <c r="AB17" s="95" t="str">
        <f t="shared" si="41"/>
        <v/>
      </c>
      <c r="AC17" s="93"/>
      <c r="AD17" s="95">
        <f t="shared" ref="AD17:AD30" si="47">IF(AC17="Automatico",25%,15%)</f>
        <v>0.15</v>
      </c>
      <c r="AE17" s="96" t="e">
        <f t="shared" si="42"/>
        <v>#VALUE!</v>
      </c>
      <c r="AF17" s="93"/>
      <c r="AG17" s="93"/>
      <c r="AH17" s="93"/>
      <c r="AI17" s="91" t="e">
        <f>AI16-(AI16*AE17)</f>
        <v>#VALUE!</v>
      </c>
      <c r="AJ17" s="158"/>
      <c r="AK17" s="188"/>
      <c r="AL17" s="191"/>
      <c r="AM17" s="189"/>
      <c r="AN17" s="189"/>
      <c r="AO17" s="105"/>
      <c r="AP17" s="105"/>
      <c r="AQ17" s="194"/>
      <c r="AR17" s="187"/>
      <c r="AS17" s="93"/>
      <c r="AT17" s="87"/>
      <c r="AU17" s="193"/>
      <c r="AV17" s="193"/>
      <c r="AW17" s="87"/>
      <c r="AX17" s="93"/>
      <c r="AY17" s="99"/>
      <c r="AZ17" s="157"/>
      <c r="BA17" s="93"/>
      <c r="BB17" s="99"/>
      <c r="BC17" s="87"/>
      <c r="BD17" s="101"/>
      <c r="BE17" s="107"/>
      <c r="BF17" s="157"/>
      <c r="BG17" s="93"/>
      <c r="BH17" s="87"/>
      <c r="BI17" s="87"/>
      <c r="BJ17" s="101"/>
      <c r="BK17" s="87"/>
      <c r="BL17" s="157"/>
      <c r="BM17" s="157"/>
      <c r="BN17" s="87"/>
      <c r="BO17" s="87"/>
      <c r="BP17" s="102"/>
    </row>
    <row r="18" spans="1:68" s="103" customFormat="1" ht="54.75" customHeight="1">
      <c r="A18" s="157"/>
      <c r="B18" s="157"/>
      <c r="C18" s="157"/>
      <c r="D18" s="157"/>
      <c r="E18" s="157"/>
      <c r="F18" s="157"/>
      <c r="G18" s="157"/>
      <c r="H18" s="157"/>
      <c r="I18" s="157"/>
      <c r="J18" s="157"/>
      <c r="K18" s="157"/>
      <c r="L18" s="158"/>
      <c r="M18" s="159"/>
      <c r="N18" s="161"/>
      <c r="O18" s="157"/>
      <c r="P18" s="157"/>
      <c r="Q18" s="158"/>
      <c r="R18" s="87"/>
      <c r="S18" s="158"/>
      <c r="T18" s="88"/>
      <c r="U18" s="189"/>
      <c r="V18" s="161"/>
      <c r="W18" s="163"/>
      <c r="X18" s="93"/>
      <c r="Y18" s="94" t="str">
        <f t="shared" si="45"/>
        <v xml:space="preserve"> </v>
      </c>
      <c r="Z18" s="94" t="str">
        <f t="shared" si="46"/>
        <v xml:space="preserve"> </v>
      </c>
      <c r="AA18" s="93"/>
      <c r="AB18" s="95" t="str">
        <f t="shared" si="41"/>
        <v/>
      </c>
      <c r="AC18" s="93"/>
      <c r="AD18" s="95">
        <f t="shared" si="47"/>
        <v>0.15</v>
      </c>
      <c r="AE18" s="96" t="e">
        <f t="shared" si="42"/>
        <v>#VALUE!</v>
      </c>
      <c r="AF18" s="93"/>
      <c r="AG18" s="93"/>
      <c r="AH18" s="93"/>
      <c r="AI18" s="91" t="e">
        <f>AI17-(AI17*AE18)</f>
        <v>#VALUE!</v>
      </c>
      <c r="AJ18" s="158"/>
      <c r="AK18" s="188"/>
      <c r="AL18" s="191"/>
      <c r="AM18" s="189"/>
      <c r="AN18" s="189"/>
      <c r="AO18" s="105">
        <f>IF(AN18&lt;20%,20%,IF(AN18&lt;40%,40%,IF(AN18&lt;60%,60%,IF(AN18&lt;80%,80%,100%))))</f>
        <v>0.2</v>
      </c>
      <c r="AP18" s="105">
        <f>VALUE(AO18)</f>
        <v>0.2</v>
      </c>
      <c r="AQ18" s="194"/>
      <c r="AR18" s="187"/>
      <c r="AS18" s="93"/>
      <c r="AT18" s="87"/>
      <c r="AU18" s="193"/>
      <c r="AV18" s="193"/>
      <c r="AW18" s="87"/>
      <c r="AX18" s="93"/>
      <c r="AY18" s="99"/>
      <c r="AZ18" s="157"/>
      <c r="BA18" s="93"/>
      <c r="BB18" s="99"/>
      <c r="BC18" s="87"/>
      <c r="BD18" s="101"/>
      <c r="BE18" s="107"/>
      <c r="BF18" s="157"/>
      <c r="BG18" s="93"/>
      <c r="BH18" s="87"/>
      <c r="BI18" s="87"/>
      <c r="BJ18" s="101"/>
      <c r="BK18" s="87"/>
      <c r="BL18" s="157"/>
      <c r="BM18" s="157"/>
      <c r="BN18" s="87"/>
      <c r="BO18" s="87"/>
      <c r="BP18" s="102"/>
    </row>
    <row r="19" spans="1:68" s="103" customFormat="1" ht="54.75" customHeight="1">
      <c r="A19" s="157"/>
      <c r="B19" s="157"/>
      <c r="C19" s="157"/>
      <c r="D19" s="157"/>
      <c r="E19" s="157"/>
      <c r="F19" s="157"/>
      <c r="G19" s="157"/>
      <c r="H19" s="157"/>
      <c r="I19" s="157"/>
      <c r="J19" s="157"/>
      <c r="K19" s="157"/>
      <c r="L19" s="158"/>
      <c r="M19" s="159"/>
      <c r="N19" s="161"/>
      <c r="O19" s="157"/>
      <c r="P19" s="157"/>
      <c r="Q19" s="158"/>
      <c r="R19" s="87"/>
      <c r="S19" s="158"/>
      <c r="T19" s="88"/>
      <c r="U19" s="189"/>
      <c r="V19" s="161"/>
      <c r="W19" s="163"/>
      <c r="X19" s="93"/>
      <c r="Y19" s="94" t="str">
        <f t="shared" si="45"/>
        <v xml:space="preserve"> </v>
      </c>
      <c r="Z19" s="94" t="str">
        <f t="shared" si="46"/>
        <v xml:space="preserve"> </v>
      </c>
      <c r="AA19" s="93"/>
      <c r="AB19" s="95" t="str">
        <f t="shared" si="41"/>
        <v/>
      </c>
      <c r="AC19" s="93"/>
      <c r="AD19" s="95">
        <f t="shared" si="47"/>
        <v>0.15</v>
      </c>
      <c r="AE19" s="96" t="e">
        <f t="shared" si="42"/>
        <v>#VALUE!</v>
      </c>
      <c r="AF19" s="93"/>
      <c r="AG19" s="93"/>
      <c r="AH19" s="93"/>
      <c r="AI19" s="91" t="e">
        <f>AI18-(AI18*AE19)</f>
        <v>#VALUE!</v>
      </c>
      <c r="AJ19" s="158"/>
      <c r="AK19" s="188"/>
      <c r="AL19" s="191"/>
      <c r="AM19" s="189"/>
      <c r="AN19" s="189"/>
      <c r="AO19" s="105"/>
      <c r="AP19" s="105"/>
      <c r="AQ19" s="194"/>
      <c r="AR19" s="187"/>
      <c r="AS19" s="93"/>
      <c r="AT19" s="87"/>
      <c r="AU19" s="193"/>
      <c r="AV19" s="193"/>
      <c r="AW19" s="87"/>
      <c r="AX19" s="93"/>
      <c r="AY19" s="99"/>
      <c r="AZ19" s="157"/>
      <c r="BA19" s="93"/>
      <c r="BB19" s="99"/>
      <c r="BC19" s="87"/>
      <c r="BD19" s="101"/>
      <c r="BE19" s="107"/>
      <c r="BF19" s="157"/>
      <c r="BG19" s="93"/>
      <c r="BH19" s="87"/>
      <c r="BI19" s="108"/>
      <c r="BJ19" s="101"/>
      <c r="BK19" s="87"/>
      <c r="BL19" s="157"/>
      <c r="BM19" s="157"/>
      <c r="BN19" s="87"/>
      <c r="BO19" s="87"/>
      <c r="BP19" s="102"/>
    </row>
    <row r="20" spans="1:68" s="103" customFormat="1" ht="54.75" customHeight="1">
      <c r="A20" s="157"/>
      <c r="B20" s="157"/>
      <c r="C20" s="157"/>
      <c r="D20" s="157"/>
      <c r="E20" s="157"/>
      <c r="F20" s="157"/>
      <c r="G20" s="157"/>
      <c r="H20" s="157"/>
      <c r="I20" s="157"/>
      <c r="J20" s="157"/>
      <c r="K20" s="157"/>
      <c r="L20" s="158"/>
      <c r="M20" s="159"/>
      <c r="N20" s="162"/>
      <c r="O20" s="157"/>
      <c r="P20" s="157"/>
      <c r="Q20" s="158"/>
      <c r="R20" s="87">
        <f t="shared" si="44"/>
        <v>0</v>
      </c>
      <c r="S20" s="158"/>
      <c r="T20" s="88">
        <f t="shared" si="43"/>
        <v>0</v>
      </c>
      <c r="U20" s="189"/>
      <c r="V20" s="162"/>
      <c r="W20" s="163"/>
      <c r="X20" s="93"/>
      <c r="Y20" s="94" t="str">
        <f t="shared" si="45"/>
        <v xml:space="preserve"> </v>
      </c>
      <c r="Z20" s="94" t="str">
        <f t="shared" si="46"/>
        <v xml:space="preserve"> </v>
      </c>
      <c r="AA20" s="93"/>
      <c r="AB20" s="95" t="str">
        <f t="shared" si="41"/>
        <v/>
      </c>
      <c r="AC20" s="93"/>
      <c r="AD20" s="95">
        <f t="shared" si="47"/>
        <v>0.15</v>
      </c>
      <c r="AE20" s="96" t="e">
        <f t="shared" si="42"/>
        <v>#VALUE!</v>
      </c>
      <c r="AF20" s="93"/>
      <c r="AG20" s="93"/>
      <c r="AH20" s="93"/>
      <c r="AI20" s="91" t="e">
        <f>U16-(U16*AE20)</f>
        <v>#VALUE!</v>
      </c>
      <c r="AJ20" s="158"/>
      <c r="AK20" s="188"/>
      <c r="AL20" s="192"/>
      <c r="AM20" s="189"/>
      <c r="AN20" s="189"/>
      <c r="AO20" s="105"/>
      <c r="AP20" s="105"/>
      <c r="AQ20" s="146"/>
      <c r="AR20" s="187"/>
      <c r="AS20" s="93"/>
      <c r="AT20" s="87"/>
      <c r="AU20" s="193"/>
      <c r="AV20" s="193"/>
      <c r="AW20" s="87"/>
      <c r="AX20" s="93"/>
      <c r="AY20" s="99"/>
      <c r="AZ20" s="157"/>
      <c r="BA20" s="93"/>
      <c r="BB20" s="99"/>
      <c r="BC20" s="87"/>
      <c r="BD20" s="101"/>
      <c r="BE20" s="107"/>
      <c r="BF20" s="157"/>
      <c r="BG20" s="93"/>
      <c r="BH20" s="87"/>
      <c r="BI20" s="87"/>
      <c r="BJ20" s="101"/>
      <c r="BK20" s="87"/>
      <c r="BL20" s="157"/>
      <c r="BM20" s="157"/>
      <c r="BN20" s="87"/>
      <c r="BO20" s="87"/>
      <c r="BP20" s="102"/>
    </row>
    <row r="21" spans="1:68" s="103" customFormat="1" ht="165.75" customHeight="1">
      <c r="A21" s="87">
        <v>3</v>
      </c>
      <c r="B21" s="87" t="s">
        <v>130</v>
      </c>
      <c r="C21" s="87" t="s">
        <v>117</v>
      </c>
      <c r="D21" s="87" t="s">
        <v>131</v>
      </c>
      <c r="E21" s="87" t="s">
        <v>56</v>
      </c>
      <c r="F21" s="87" t="s">
        <v>142</v>
      </c>
      <c r="G21" s="87" t="s">
        <v>143</v>
      </c>
      <c r="H21" s="87" t="s">
        <v>144</v>
      </c>
      <c r="I21" s="104" t="s">
        <v>145</v>
      </c>
      <c r="J21" s="109"/>
      <c r="K21" s="104"/>
      <c r="L21" s="88" t="str">
        <f t="shared" ref="L21" si="48">IF(K21=0,"Defina la frecuencia",IF(K21="2 veces por año","Muy baja",IF(K21="3 a 24 veces por año","Baja",IF(K21="24 a 500 veces por año","Media",IF(K21="500 veces al año y maximo 5000veces por año","Alta","Muy alta")))))</f>
        <v>Defina la frecuencia</v>
      </c>
      <c r="M21" s="89" t="str">
        <f t="shared" ref="M21" si="49">IF(L21="Muy baja","20%",IF(L21="Baja","40%",IF(L21="Media","60%",IF(L21="Alta","80%",IF(L21="Muy alta","100%","Defina la Frecuencia")))))</f>
        <v>Defina la Frecuencia</v>
      </c>
      <c r="N21" s="110" t="e">
        <f t="shared" ref="N21" si="50">VALUE(M21)</f>
        <v>#VALUE!</v>
      </c>
      <c r="O21" s="87"/>
      <c r="P21" s="87"/>
      <c r="Q21" s="88">
        <f t="shared" ref="Q21" si="51">IF(O21=0,0,IF(O21="Afectación menor a 10 SMLMV","Leve 20%",IF(O21="Entre 10 y 50 SMLMV","Menor 40%",IF(O21="Entre 50 y 100 SMLMV","Moderado 60%",IF(O21="Entre 100 y 500 SMLMV","Mayor 80%","Catastrofico 100%")))))</f>
        <v>0</v>
      </c>
      <c r="R21" s="87">
        <f t="shared" si="38"/>
        <v>0</v>
      </c>
      <c r="S21" s="88">
        <f t="shared" ref="S21" si="52">IF(P21=0,0,IF(P21="El riesgo afecta la imagen de algún área del Instituto","Leve 20%",IF(P21="El riesgo afecta la imagen del Instituto internamente, de conocimiento general nivel interno, de junta directiva y proveedores","Menor 40%",IF(P21="El riesgo afecta la imagen del Instituto con algunos usuarios de relevancia frente al logro de los objetivos","Moderado 60%",IF(P21="El riesgo afecta la imagen del Instituto con efecto publicitario sostenido a nivel de sector administrativo, nivel departamental o municipal","Mayor 80%","Catastrofico 100%")))))</f>
        <v>0</v>
      </c>
      <c r="T21" s="88">
        <f t="shared" si="36"/>
        <v>0</v>
      </c>
      <c r="U21" s="91">
        <f t="shared" ref="U21" si="53">IF(R21&gt;T21,R21,T21)</f>
        <v>0</v>
      </c>
      <c r="V21" s="110">
        <f t="shared" ref="V21" si="54">VALUE(U21)</f>
        <v>0</v>
      </c>
      <c r="W21" s="92" t="e">
        <f>VLOOKUP(N21,Matriz!$B$3:$G$8,MATCH(V21,Matriz!$B$3:$G$3,0),FALSE)</f>
        <v>#VALUE!</v>
      </c>
      <c r="X21" s="87"/>
      <c r="Y21" s="88" t="str">
        <f t="shared" ref="Y21" si="55">IF(AA21="Preventivo","X",IF(AA21="Detectivo","X"," "))</f>
        <v xml:space="preserve"> </v>
      </c>
      <c r="Z21" s="88" t="str">
        <f t="shared" ref="Z21" si="56">IF(AA21="Correctivo","X"," ")</f>
        <v xml:space="preserve"> </v>
      </c>
      <c r="AA21" s="93"/>
      <c r="AB21" s="95" t="str">
        <f t="shared" si="41"/>
        <v/>
      </c>
      <c r="AC21" s="93"/>
      <c r="AD21" s="95">
        <f t="shared" si="47"/>
        <v>0.15</v>
      </c>
      <c r="AE21" s="96" t="e">
        <f t="shared" si="42"/>
        <v>#VALUE!</v>
      </c>
      <c r="AF21" s="93"/>
      <c r="AG21" s="93"/>
      <c r="AH21" s="93"/>
      <c r="AI21" s="91" t="e">
        <f>M21-(M21*AE21)</f>
        <v>#VALUE!</v>
      </c>
      <c r="AJ21" s="88" t="e">
        <f t="shared" ref="AJ21" si="57">IF(AK21=0,"Valore el control",IF(AK21=20%,"Muy baja",IF(AK21=40%,"Baja",IF(AK21=60%,"Media",IF(AK21=80%,"Alta","Muy alta")))))</f>
        <v>#VALUE!</v>
      </c>
      <c r="AK21" s="97" t="e">
        <f t="shared" ref="AK21" si="58">IF(AI21&lt;20%,20%,IF(AI21&lt;40%,40%,IF(AI21&lt;60%,60%,IF(AI21&lt;80%,80%,100%))))</f>
        <v>#VALUE!</v>
      </c>
      <c r="AL21" s="108" t="e">
        <f t="shared" ref="AL21" si="59">VALUE(AK21)</f>
        <v>#VALUE!</v>
      </c>
      <c r="AM21" s="91">
        <f t="shared" ref="AM21" si="60">IF(AN21=0,0,IF(AN21=20%,"Leve 20%",IF(AN21=40%,"Menor 40%",IF(AN21=60%,"Moderado 60%",IF(AN21=80%,"Mayor 80%","Catastrofico 100%")))))</f>
        <v>0</v>
      </c>
      <c r="AN21" s="91">
        <f t="shared" ref="AN21" si="61">U21</f>
        <v>0</v>
      </c>
      <c r="AO21" s="105"/>
      <c r="AP21" s="105"/>
      <c r="AQ21" s="92" t="e">
        <f>VLOOKUP(AK21,Matriz!$B$3:$G$8,MATCH(AN21,Matriz!$B$3:$G$3,0),FALSE)</f>
        <v>#VALUE!</v>
      </c>
      <c r="AR21" s="87"/>
      <c r="AS21" s="87"/>
      <c r="AT21" s="87"/>
      <c r="AU21" s="106"/>
      <c r="AV21" s="106"/>
      <c r="AW21" s="87"/>
      <c r="AX21" s="87"/>
      <c r="AY21" s="107"/>
      <c r="AZ21" s="87"/>
      <c r="BA21" s="87"/>
      <c r="BB21" s="99"/>
      <c r="BC21" s="87"/>
      <c r="BD21" s="101"/>
      <c r="BE21" s="107"/>
      <c r="BF21" s="87"/>
      <c r="BG21" s="87"/>
      <c r="BH21" s="87"/>
      <c r="BI21" s="87"/>
      <c r="BJ21" s="101"/>
      <c r="BK21" s="87"/>
      <c r="BL21" s="87"/>
      <c r="BM21" s="87"/>
      <c r="BN21" s="87"/>
      <c r="BO21" s="87"/>
      <c r="BP21" s="102"/>
    </row>
    <row r="22" spans="1:68" s="103" customFormat="1" ht="54.75" customHeight="1">
      <c r="A22" s="157">
        <v>4</v>
      </c>
      <c r="B22" s="157" t="s">
        <v>130</v>
      </c>
      <c r="C22" s="157" t="s">
        <v>146</v>
      </c>
      <c r="D22" s="157" t="s">
        <v>131</v>
      </c>
      <c r="E22" s="157" t="s">
        <v>56</v>
      </c>
      <c r="F22" s="157" t="s">
        <v>147</v>
      </c>
      <c r="G22" s="157" t="s">
        <v>148</v>
      </c>
      <c r="H22" s="157" t="s">
        <v>149</v>
      </c>
      <c r="I22" s="157" t="s">
        <v>150</v>
      </c>
      <c r="J22" s="157"/>
      <c r="K22" s="157"/>
      <c r="L22" s="158" t="str">
        <f>IF(K22=0,"Defina la frecuencia",IF(K22="2 veces por año","Muy baja",IF(K22="3 a 24 veces por año","Baja",IF(K22="24 a 500 veces por año","Media",IF(K22="500 veces al año y maximo 5000veces por año","Alta","Muy alta")))))</f>
        <v>Defina la frecuencia</v>
      </c>
      <c r="M22" s="159" t="str">
        <f>IF(L22="Muy baja","20%",IF(L22="Baja","40%",IF(L22="Media","60%",IF(L22="Alta","80%",IF(L22="Muy alta","100%","Defina la Frecuencia")))))</f>
        <v>Defina la Frecuencia</v>
      </c>
      <c r="N22" s="160" t="e">
        <f>VALUE(M22)</f>
        <v>#VALUE!</v>
      </c>
      <c r="O22" s="157"/>
      <c r="P22" s="157"/>
      <c r="Q22" s="158">
        <f>IF(O22=0,0,IF(O22="Afectación menor a 10 SMLMV","Leve 20%",IF(O22="Entre 10 y 50 SMLMV","Menor 40%",IF(O22="Entre 50 y 100 SMLMV","Moderado 60%",IF(O22="Entre 100 y 500 SMLMV","Mayor 80%","Castastrofico 100%")))))</f>
        <v>0</v>
      </c>
      <c r="R22" s="87">
        <f>IF(O22=0,0,IF(Q22="Leve 20%",20%,IF(Q22="Menor 40%",40%,IF(Q22="Moderado 60%",60%,IF(Q22="Mayor 80%",80%,100%)))))</f>
        <v>0</v>
      </c>
      <c r="S22" s="158">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0</v>
      </c>
      <c r="T22" s="88">
        <f t="shared" si="36"/>
        <v>0</v>
      </c>
      <c r="U22" s="189">
        <f>IF(R22&gt;T22,R22,T22)</f>
        <v>0</v>
      </c>
      <c r="V22" s="160">
        <f>VALUE(U22)</f>
        <v>0</v>
      </c>
      <c r="W22" s="163" t="e">
        <f>VLOOKUP(N22,Matriz!$B$3:$G$8,MATCH(V22,Matriz!$B$3:$G$3,0),FALSE)</f>
        <v>#VALUE!</v>
      </c>
      <c r="X22" s="111"/>
      <c r="Y22" s="94" t="str">
        <f>IF(AA22="Preventivo","X",IF(AA22="Detectivo","X"," "))</f>
        <v xml:space="preserve"> </v>
      </c>
      <c r="Z22" s="94" t="str">
        <f>IF(AA22="Correctivo","X"," ")</f>
        <v xml:space="preserve"> </v>
      </c>
      <c r="AA22" s="93"/>
      <c r="AB22" s="95" t="str">
        <f t="shared" si="41"/>
        <v/>
      </c>
      <c r="AC22" s="93"/>
      <c r="AD22" s="95">
        <f t="shared" si="47"/>
        <v>0.15</v>
      </c>
      <c r="AE22" s="96" t="e">
        <f t="shared" ref="AE22:AE27" si="62">AB22+AD22</f>
        <v>#VALUE!</v>
      </c>
      <c r="AF22" s="93"/>
      <c r="AG22" s="93"/>
      <c r="AH22" s="93"/>
      <c r="AI22" s="91" t="e">
        <f>M22-(M22*AE22)</f>
        <v>#VALUE!</v>
      </c>
      <c r="AJ22" s="158" t="e">
        <f>IF(AK22=0,"Defina la frecuencia",IF(AK22=20%,"Muy baja",IF(AK22=40%,"Baja",IF(AK22=60%,"Media",IF(AK22=80%,"Alta","Muy alta")))))</f>
        <v>#VALUE!</v>
      </c>
      <c r="AK22" s="188" t="e">
        <f>IF(AI23&lt;20%,20%,IF(AI23&lt;40%,40%,IF(AI23&lt;60%,60%,IF(AI23&lt;80%,80%,100%))))</f>
        <v>#VALUE!</v>
      </c>
      <c r="AL22" s="190" t="e">
        <f>VALUE(AK22)</f>
        <v>#VALUE!</v>
      </c>
      <c r="AM22" s="189" t="e">
        <f>IF(AO22=0,0,IF(AO22=20%,"Leve 20%",IF(AO22=40%,"Menor 40%",IF(AO22=60%,"Moderado 60%",IF(AO22=80%,"Mayor 80%","Catastrofico 100%")))))</f>
        <v>#VALUE!</v>
      </c>
      <c r="AN22" s="189" t="e">
        <f>AI24</f>
        <v>#VALUE!</v>
      </c>
      <c r="AO22" s="151" t="e">
        <f>IF(AN22&lt;20%,20%,IF(AN22&lt;40%,40%,IF(AN22&lt;60%,60%,IF(AN22&lt;80%,80%,100%))))</f>
        <v>#VALUE!</v>
      </c>
      <c r="AP22" s="151" t="e">
        <f>VALUE(AO22)</f>
        <v>#VALUE!</v>
      </c>
      <c r="AQ22" s="145" t="e">
        <f>VLOOKUP(AK22,Matriz!$B$3:$G$8,MATCH(AP22,Matriz!$B$3:$G$3,0),FALSE)</f>
        <v>#VALUE!</v>
      </c>
      <c r="AR22" s="187"/>
      <c r="AS22" s="111"/>
      <c r="AT22" s="87"/>
      <c r="AU22" s="193"/>
      <c r="AV22" s="193"/>
      <c r="AW22" s="87"/>
      <c r="AX22" s="157"/>
      <c r="AY22" s="99"/>
      <c r="AZ22" s="157"/>
      <c r="BA22" s="157"/>
      <c r="BB22" s="99"/>
      <c r="BC22" s="87"/>
      <c r="BD22" s="101"/>
      <c r="BE22" s="107"/>
      <c r="BF22" s="157"/>
      <c r="BG22" s="157"/>
      <c r="BH22" s="87"/>
      <c r="BI22" s="87"/>
      <c r="BJ22" s="101"/>
      <c r="BK22" s="87"/>
      <c r="BL22" s="157"/>
      <c r="BM22" s="157"/>
      <c r="BN22" s="87"/>
      <c r="BO22" s="87"/>
      <c r="BP22" s="102"/>
    </row>
    <row r="23" spans="1:68" s="103" customFormat="1" ht="54.75" customHeight="1">
      <c r="A23" s="157"/>
      <c r="B23" s="157"/>
      <c r="C23" s="157"/>
      <c r="D23" s="157"/>
      <c r="E23" s="157"/>
      <c r="F23" s="157"/>
      <c r="G23" s="157"/>
      <c r="H23" s="157"/>
      <c r="I23" s="157"/>
      <c r="J23" s="157"/>
      <c r="K23" s="157"/>
      <c r="L23" s="158"/>
      <c r="M23" s="159"/>
      <c r="N23" s="161"/>
      <c r="O23" s="157"/>
      <c r="P23" s="157"/>
      <c r="Q23" s="158"/>
      <c r="R23" s="87">
        <f t="shared" ref="R23" si="63">IF(O23=0,0,IF(Q23="Leve 20%",20%,IF(Q23="Menor 40%",40%,IF(Q23="Moderado 60%",60%,IF(Q23="Mayor 80%",80%,100%)))))</f>
        <v>0</v>
      </c>
      <c r="S23" s="158"/>
      <c r="T23" s="88">
        <f t="shared" si="36"/>
        <v>0</v>
      </c>
      <c r="U23" s="189"/>
      <c r="V23" s="161"/>
      <c r="W23" s="163"/>
      <c r="X23" s="112"/>
      <c r="Y23" s="94" t="str">
        <f t="shared" ref="Y23:Y24" si="64">IF(AA23="Preventivo","X",IF(AA23="Detectivo","X"," "))</f>
        <v xml:space="preserve"> </v>
      </c>
      <c r="Z23" s="94" t="str">
        <f t="shared" ref="Z23:Z24" si="65">IF(AA23="Correctivo","X"," ")</f>
        <v xml:space="preserve"> </v>
      </c>
      <c r="AA23" s="93"/>
      <c r="AB23" s="95" t="str">
        <f t="shared" si="41"/>
        <v/>
      </c>
      <c r="AC23" s="93"/>
      <c r="AD23" s="95">
        <f t="shared" si="47"/>
        <v>0.15</v>
      </c>
      <c r="AE23" s="96" t="e">
        <f t="shared" si="62"/>
        <v>#VALUE!</v>
      </c>
      <c r="AF23" s="93"/>
      <c r="AG23" s="93"/>
      <c r="AH23" s="93"/>
      <c r="AI23" s="91" t="e">
        <f>AE22-(AE22*AE23)</f>
        <v>#VALUE!</v>
      </c>
      <c r="AJ23" s="158"/>
      <c r="AK23" s="188"/>
      <c r="AL23" s="191"/>
      <c r="AM23" s="189"/>
      <c r="AN23" s="189"/>
      <c r="AO23" s="152"/>
      <c r="AP23" s="152"/>
      <c r="AQ23" s="194"/>
      <c r="AR23" s="187"/>
      <c r="AS23" s="112"/>
      <c r="AT23" s="87"/>
      <c r="AU23" s="193"/>
      <c r="AV23" s="193"/>
      <c r="AW23" s="87"/>
      <c r="AX23" s="157"/>
      <c r="AY23" s="107"/>
      <c r="AZ23" s="157"/>
      <c r="BA23" s="157"/>
      <c r="BB23" s="87"/>
      <c r="BC23" s="87"/>
      <c r="BD23" s="101"/>
      <c r="BE23" s="107"/>
      <c r="BF23" s="157"/>
      <c r="BG23" s="157"/>
      <c r="BH23" s="87"/>
      <c r="BI23" s="87"/>
      <c r="BJ23" s="101"/>
      <c r="BK23" s="87"/>
      <c r="BL23" s="157"/>
      <c r="BM23" s="157"/>
      <c r="BN23" s="87"/>
      <c r="BO23" s="87"/>
      <c r="BP23" s="102"/>
    </row>
    <row r="24" spans="1:68" s="103" customFormat="1" ht="54.75" customHeight="1">
      <c r="A24" s="157"/>
      <c r="B24" s="157"/>
      <c r="C24" s="157"/>
      <c r="D24" s="157"/>
      <c r="E24" s="157"/>
      <c r="F24" s="157"/>
      <c r="G24" s="157"/>
      <c r="H24" s="157"/>
      <c r="I24" s="157"/>
      <c r="J24" s="157"/>
      <c r="K24" s="157"/>
      <c r="L24" s="158"/>
      <c r="M24" s="159"/>
      <c r="N24" s="161"/>
      <c r="O24" s="157"/>
      <c r="P24" s="157"/>
      <c r="Q24" s="158"/>
      <c r="R24" s="87"/>
      <c r="S24" s="158"/>
      <c r="T24" s="88"/>
      <c r="U24" s="189"/>
      <c r="V24" s="161"/>
      <c r="W24" s="163"/>
      <c r="X24" s="112"/>
      <c r="Y24" s="94" t="str">
        <f t="shared" si="64"/>
        <v xml:space="preserve"> </v>
      </c>
      <c r="Z24" s="94" t="str">
        <f t="shared" si="65"/>
        <v xml:space="preserve"> </v>
      </c>
      <c r="AA24" s="93"/>
      <c r="AB24" s="95" t="str">
        <f t="shared" si="41"/>
        <v/>
      </c>
      <c r="AC24" s="93"/>
      <c r="AD24" s="95">
        <f t="shared" si="47"/>
        <v>0.15</v>
      </c>
      <c r="AE24" s="96" t="e">
        <f t="shared" si="62"/>
        <v>#VALUE!</v>
      </c>
      <c r="AF24" s="93"/>
      <c r="AG24" s="93"/>
      <c r="AH24" s="93"/>
      <c r="AI24" s="91" t="e">
        <f>AE24</f>
        <v>#VALUE!</v>
      </c>
      <c r="AJ24" s="158"/>
      <c r="AK24" s="188"/>
      <c r="AL24" s="191"/>
      <c r="AM24" s="189"/>
      <c r="AN24" s="189"/>
      <c r="AO24" s="153"/>
      <c r="AP24" s="153"/>
      <c r="AQ24" s="146"/>
      <c r="AR24" s="187"/>
      <c r="AS24" s="112"/>
      <c r="AT24" s="87"/>
      <c r="AU24" s="193"/>
      <c r="AV24" s="193"/>
      <c r="AW24" s="87"/>
      <c r="AX24" s="157"/>
      <c r="AY24" s="99"/>
      <c r="AZ24" s="157"/>
      <c r="BA24" s="157"/>
      <c r="BB24" s="99"/>
      <c r="BC24" s="104"/>
      <c r="BD24" s="101"/>
      <c r="BE24" s="99"/>
      <c r="BF24" s="157"/>
      <c r="BG24" s="157"/>
      <c r="BH24" s="87"/>
      <c r="BI24" s="87"/>
      <c r="BJ24" s="101"/>
      <c r="BK24" s="87"/>
      <c r="BL24" s="157"/>
      <c r="BM24" s="157"/>
      <c r="BN24" s="87"/>
      <c r="BO24" s="87"/>
      <c r="BP24" s="102"/>
    </row>
    <row r="25" spans="1:68" s="103" customFormat="1" ht="54.75" customHeight="1">
      <c r="A25" s="87">
        <v>5</v>
      </c>
      <c r="B25" s="87" t="s">
        <v>130</v>
      </c>
      <c r="C25" s="87" t="s">
        <v>151</v>
      </c>
      <c r="D25" s="87" t="s">
        <v>131</v>
      </c>
      <c r="E25" s="87" t="s">
        <v>56</v>
      </c>
      <c r="F25" s="87" t="s">
        <v>152</v>
      </c>
      <c r="G25" s="87" t="s">
        <v>153</v>
      </c>
      <c r="H25" s="87" t="s">
        <v>154</v>
      </c>
      <c r="I25" s="87" t="s">
        <v>155</v>
      </c>
      <c r="J25" s="113"/>
      <c r="K25" s="104"/>
      <c r="L25" s="88" t="str">
        <f t="shared" ref="L25" si="66">IF(K25=0,"Defina la frecuencia",IF(K25="2 veces por año","Muy baja",IF(K25="3 a 24 veces por año","Baja",IF(K25="24 a 500 veces por año","Media",IF(K25="500 veces al año y maximo 5000veces por año","Alta","Muy alta")))))</f>
        <v>Defina la frecuencia</v>
      </c>
      <c r="M25" s="89" t="str">
        <f t="shared" ref="M25" si="67">IF(L25="Muy baja","20%",IF(L25="Baja","40%",IF(L25="Media","60%",IF(L25="Alta","80%",IF(L25="Muy alta","100%","Defina la Frecuencia")))))</f>
        <v>Defina la Frecuencia</v>
      </c>
      <c r="N25" s="110" t="e">
        <f t="shared" ref="N25" si="68">VALUE(M25)</f>
        <v>#VALUE!</v>
      </c>
      <c r="O25" s="87"/>
      <c r="P25" s="87"/>
      <c r="Q25" s="88">
        <f t="shared" ref="Q25" si="69">IF(O25=0,0,IF(O25="Afectación menor a 10 SMLMV","Leve 20%",IF(O25="Entre 10 y 50 SMLMV","Menor 40%",IF(O25="Entre 50 y 100 SMLMV","Moderado 60%",IF(O25="Entre 100 y 500 SMLMV","Mayor 80%","Catastrofico 100%")))))</f>
        <v>0</v>
      </c>
      <c r="R25" s="87">
        <f t="shared" ref="R25:R27" si="70">IF(O25=0,0,IF(Q25="Leve 20%",20%,IF(Q25="Menor 40%",40%,IF(Q25="Moderado 60%",60%,IF(Q25="Mayor 80%",80%,100%)))))</f>
        <v>0</v>
      </c>
      <c r="S25" s="88">
        <f t="shared" ref="S25" si="71">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8">
        <f t="shared" ref="T25:T29" si="72">IF(S25=0,0,IF(S25="Leve 20%",20%,IF(S25="Menor 40%",40%,IF(S25="Moderado 60%",60%,IF(S25="Mayor 80%",80%,100%)))))</f>
        <v>0</v>
      </c>
      <c r="U25" s="91">
        <f t="shared" ref="U25" si="73">IF(R25&gt;T25,R25,T25)</f>
        <v>0</v>
      </c>
      <c r="V25" s="110">
        <f t="shared" ref="V25:V27" si="74">VALUE(U25)</f>
        <v>0</v>
      </c>
      <c r="W25" s="92" t="e">
        <f>VLOOKUP(N25,Matriz!$B$3:$G$8,MATCH(V25,Matriz!$B$3:$G$3,0),FALSE)</f>
        <v>#VALUE!</v>
      </c>
      <c r="X25" s="87"/>
      <c r="Y25" s="88" t="str">
        <f t="shared" ref="Y25:Y27" si="75">IF(AA25="Preventivo","X",IF(AA25="Detectivo","X"," "))</f>
        <v xml:space="preserve"> </v>
      </c>
      <c r="Z25" s="88" t="str">
        <f t="shared" ref="Z25:Z27" si="76">IF(AA25="Correctivo","X"," ")</f>
        <v xml:space="preserve"> </v>
      </c>
      <c r="AA25" s="93"/>
      <c r="AB25" s="95" t="str">
        <f t="shared" si="41"/>
        <v/>
      </c>
      <c r="AC25" s="93"/>
      <c r="AD25" s="95">
        <f t="shared" si="47"/>
        <v>0.15</v>
      </c>
      <c r="AE25" s="96" t="e">
        <f t="shared" si="62"/>
        <v>#VALUE!</v>
      </c>
      <c r="AF25" s="93"/>
      <c r="AG25" s="93"/>
      <c r="AH25" s="93"/>
      <c r="AI25" s="91" t="e">
        <f>M25-(M22*AE25)</f>
        <v>#VALUE!</v>
      </c>
      <c r="AJ25" s="88" t="e">
        <f t="shared" ref="AJ25" si="77">IF(AK25=0,"Valore el control",IF(AK25=20%,"Muy baja",IF(AK25=40%,"Baja",IF(AK25=60%,"Media",IF(AK25=80%,"Alta","Muy alta")))))</f>
        <v>#VALUE!</v>
      </c>
      <c r="AK25" s="97" t="e">
        <f t="shared" ref="AK25" si="78">IF(AI25&lt;20%,20%,IF(AI25&lt;40%,40%,IF(AI25&lt;60%,60%,IF(AI25&lt;80%,80%,100%))))</f>
        <v>#VALUE!</v>
      </c>
      <c r="AL25" s="108" t="e">
        <f t="shared" ref="AL25:AL27" si="79">VALUE(AK25)</f>
        <v>#VALUE!</v>
      </c>
      <c r="AM25" s="91">
        <f t="shared" ref="AM25" si="80">IF(AN25=0,0,IF(AN25=20%,"Leve 20%",IF(AN25=40%,"Menor 40%",IF(AN25=60%,"Moderado 60%",IF(AN25=80%,"Mayor 80%","Catastrofico 100%")))))</f>
        <v>0</v>
      </c>
      <c r="AN25" s="91">
        <f t="shared" ref="AN25" si="81">U25</f>
        <v>0</v>
      </c>
      <c r="AO25" s="105"/>
      <c r="AP25" s="105"/>
      <c r="AQ25" s="92" t="e">
        <f>VLOOKUP(AK25,Matriz!$B$3:$G$8,MATCH(AN25,Matriz!$B$3:$G$3,0),FALSE)</f>
        <v>#VALUE!</v>
      </c>
      <c r="AR25" s="87"/>
      <c r="AS25" s="87"/>
      <c r="AT25" s="87"/>
      <c r="AU25" s="106"/>
      <c r="AV25" s="106"/>
      <c r="AW25" s="87"/>
      <c r="AX25" s="87"/>
      <c r="AY25" s="99"/>
      <c r="AZ25" s="87"/>
      <c r="BA25" s="87"/>
      <c r="BB25" s="99"/>
      <c r="BC25" s="87"/>
      <c r="BD25" s="101"/>
      <c r="BE25" s="107"/>
      <c r="BF25" s="87"/>
      <c r="BG25" s="87"/>
      <c r="BH25" s="87"/>
      <c r="BI25" s="87"/>
      <c r="BJ25" s="101"/>
      <c r="BK25" s="87"/>
      <c r="BL25" s="87"/>
      <c r="BM25" s="87"/>
      <c r="BN25" s="87"/>
      <c r="BO25" s="87"/>
      <c r="BP25" s="102"/>
    </row>
    <row r="26" spans="1:68" s="103" customFormat="1" ht="54.75" customHeight="1">
      <c r="A26" s="133">
        <v>6</v>
      </c>
      <c r="B26" s="133" t="s">
        <v>130</v>
      </c>
      <c r="C26" s="133" t="s">
        <v>54</v>
      </c>
      <c r="D26" s="133" t="s">
        <v>131</v>
      </c>
      <c r="E26" s="133" t="s">
        <v>56</v>
      </c>
      <c r="F26" s="133" t="s">
        <v>156</v>
      </c>
      <c r="G26" s="133" t="s">
        <v>157</v>
      </c>
      <c r="H26" s="133" t="s">
        <v>158</v>
      </c>
      <c r="I26" s="133" t="s">
        <v>159</v>
      </c>
      <c r="J26" s="139"/>
      <c r="K26" s="137"/>
      <c r="L26" s="131" t="str">
        <f t="shared" ref="L26" si="82">IF(K26=0,"Defina la frecuencia",IF(K26="2 veces por año","Muy baja",IF(K26="3 a 24 veces por año","Baja",IF(K26="24 a 500 veces por año","Media",IF(K26="500 veces al año y maximo 5000veces por año","Alta","Muy alta")))))</f>
        <v>Defina la frecuencia</v>
      </c>
      <c r="M26" s="135" t="str">
        <f t="shared" ref="M26" si="83">IF(L26="Muy baja","20%",IF(L26="Baja","40%",IF(L26="Media","60%",IF(L26="Alta","80%",IF(L26="Muy alta","100%","Defina la Frecuencia")))))</f>
        <v>Defina la Frecuencia</v>
      </c>
      <c r="N26" s="90" t="e">
        <f t="shared" ref="N26" si="84">VALUE(M26)</f>
        <v>#VALUE!</v>
      </c>
      <c r="O26" s="133"/>
      <c r="P26" s="133"/>
      <c r="Q26" s="131">
        <f t="shared" ref="Q26" si="85">IF(O26=0,0,IF(O26="Afectación menor a 10 SMLMV","Leve 20%",IF(O26="Entre 10 y 50 SMLMV","Menor 40%",IF(O26="Entre 50 y 100 SMLMV","Moderado 60%",IF(O26="Entre 100 y 500 SMLMV","Mayor 80%","Catastrofico 100%")))))</f>
        <v>0</v>
      </c>
      <c r="R26" s="114">
        <f t="shared" ref="R26" si="86">IF(O26=0,0,IF(Q26="Leve 20%",20%,IF(Q26="Menor 40%",40%,IF(Q26="Moderado 60%",60%,IF(Q26="Mayor 80%",80%,100%)))))</f>
        <v>0</v>
      </c>
      <c r="S26" s="131">
        <f t="shared" ref="S26" si="87">IF(P26=0,0,IF(P26="El riesgo afecta la imagen de algún área del Instituto","Leve 20%",IF(P26="El riesgo afecta la imagen del Instituto internamente, de conocimiento general nivel interno, de junta directiva y proveedores","Menor 40%",IF(P26="El riesgo afecta la imagen del Instituto con algunos usuarios de relevancia frente al logro de los objetivos","Moderado 60%",IF(P26="El riesgo afecta la imagen del Instituto con efecto publicitario sostenido a nivel de sector administrativo, nivel departamental o municipal","Mayor 80%","Catastrofico 100%")))))</f>
        <v>0</v>
      </c>
      <c r="T26" s="115">
        <f t="shared" ref="T26" si="88">IF(S26=0,0,IF(S26="Leve 20%",20%,IF(S26="Menor 40%",40%,IF(S26="Moderado 60%",60%,IF(S26="Mayor 80%",80%,100%)))))</f>
        <v>0</v>
      </c>
      <c r="U26" s="143">
        <f t="shared" ref="U26" si="89">IF(R26&gt;T26,R26,T26)</f>
        <v>0</v>
      </c>
      <c r="V26" s="90">
        <f t="shared" ref="V26" si="90">VALUE(U26)</f>
        <v>0</v>
      </c>
      <c r="W26" s="145" t="e">
        <f>VLOOKUP(N26,Matriz!$B$3:$G$8,MATCH(V26,Matriz!$B$3:$G$3,0),FALSE)</f>
        <v>#VALUE!</v>
      </c>
      <c r="X26" s="114"/>
      <c r="Y26" s="115" t="str">
        <f t="shared" ref="Y26" si="91">IF(AA26="Preventivo","X",IF(AA26="Detectivo","X"," "))</f>
        <v xml:space="preserve"> </v>
      </c>
      <c r="Z26" s="115" t="str">
        <f t="shared" ref="Z26" si="92">IF(AA26="Correctivo","X"," ")</f>
        <v xml:space="preserve"> </v>
      </c>
      <c r="AA26" s="95"/>
      <c r="AB26" s="95" t="str">
        <f t="shared" ref="AB26" si="93">IF(AA26="","",IF(AA26="Preventivo",25%,IF(AA26="Detectivo",15%,10%)))</f>
        <v/>
      </c>
      <c r="AC26" s="95"/>
      <c r="AD26" s="95">
        <f t="shared" ref="AD26" si="94">IF(AC26="Automatico",25%,15%)</f>
        <v>0.15</v>
      </c>
      <c r="AE26" s="117" t="e">
        <f t="shared" ref="AE26" si="95">AB26+AD26</f>
        <v>#VALUE!</v>
      </c>
      <c r="AF26" s="95"/>
      <c r="AG26" s="95"/>
      <c r="AH26" s="95"/>
      <c r="AI26" s="116" t="e">
        <f>M26-(M22*AE26)</f>
        <v>#VALUE!</v>
      </c>
      <c r="AJ26" s="131" t="e">
        <f>IF(AK26=0,"Valore el control",IF(AK26=20%,"Muy baja",IF(AK26=40%,"Baja",IF(AK26=60%,"Media",IF(AK26=80%,"Alta","Muy alta")))))</f>
        <v>#VALUE!</v>
      </c>
      <c r="AK26" s="141" t="e">
        <f>IF(AI27&lt;20%,20%,IF(AI27&lt;40%,40%,IF(AI27&lt;60%,60%,IF(AI27&lt;80%,80%,100%))))</f>
        <v>#VALUE!</v>
      </c>
      <c r="AL26" s="118" t="e">
        <f t="shared" ref="AL26" si="96">VALUE(AK26)</f>
        <v>#VALUE!</v>
      </c>
      <c r="AM26" s="143">
        <f t="shared" ref="AM26" si="97">IF(AN26=0,0,IF(AN26=20%,"Leve 20%",IF(AN26=40%,"Menor 40%",IF(AN26=60%,"Moderado 60%",IF(AN26=80%,"Mayor 80%","Catastrofico 100%")))))</f>
        <v>0</v>
      </c>
      <c r="AN26" s="143">
        <f t="shared" ref="AN26" si="98">U26</f>
        <v>0</v>
      </c>
      <c r="AO26" s="98"/>
      <c r="AP26" s="98"/>
      <c r="AQ26" s="145" t="e">
        <f>VLOOKUP(AK26,Matriz!$B$3:$G$8,MATCH(AN26,Matriz!$B$3:$G$3,0),FALSE)</f>
        <v>#VALUE!</v>
      </c>
      <c r="AR26" s="133"/>
      <c r="AS26" s="114"/>
      <c r="AT26" s="87"/>
      <c r="AU26" s="119"/>
      <c r="AV26" s="119"/>
      <c r="AW26" s="114"/>
      <c r="AX26" s="87"/>
      <c r="AY26" s="99"/>
      <c r="AZ26" s="133"/>
      <c r="BA26" s="87"/>
      <c r="BB26" s="99"/>
      <c r="BC26" s="87"/>
      <c r="BD26" s="101"/>
      <c r="BE26" s="99"/>
      <c r="BF26" s="87"/>
      <c r="BG26" s="87"/>
      <c r="BH26" s="87"/>
      <c r="BI26" s="87"/>
      <c r="BJ26" s="101"/>
      <c r="BK26" s="87"/>
      <c r="BL26" s="87"/>
      <c r="BM26" s="87"/>
      <c r="BN26" s="87"/>
      <c r="BO26" s="87"/>
      <c r="BP26" s="102"/>
    </row>
    <row r="27" spans="1:68" s="103" customFormat="1" ht="54.75" customHeight="1">
      <c r="A27" s="134"/>
      <c r="B27" s="134"/>
      <c r="C27" s="134"/>
      <c r="D27" s="134"/>
      <c r="E27" s="134"/>
      <c r="F27" s="134"/>
      <c r="G27" s="134"/>
      <c r="H27" s="134"/>
      <c r="I27" s="134"/>
      <c r="J27" s="140"/>
      <c r="K27" s="138"/>
      <c r="L27" s="132"/>
      <c r="M27" s="136"/>
      <c r="N27" s="90"/>
      <c r="O27" s="134"/>
      <c r="P27" s="134"/>
      <c r="Q27" s="132"/>
      <c r="R27" s="114">
        <f t="shared" si="70"/>
        <v>0</v>
      </c>
      <c r="S27" s="132"/>
      <c r="T27" s="115"/>
      <c r="U27" s="144"/>
      <c r="V27" s="90">
        <f t="shared" si="74"/>
        <v>0</v>
      </c>
      <c r="W27" s="146"/>
      <c r="X27" s="114"/>
      <c r="Y27" s="115" t="str">
        <f t="shared" si="75"/>
        <v xml:space="preserve"> </v>
      </c>
      <c r="Z27" s="115" t="str">
        <f t="shared" si="76"/>
        <v xml:space="preserve"> </v>
      </c>
      <c r="AA27" s="95"/>
      <c r="AB27" s="95" t="str">
        <f t="shared" si="41"/>
        <v/>
      </c>
      <c r="AC27" s="95"/>
      <c r="AD27" s="95">
        <f t="shared" si="47"/>
        <v>0.15</v>
      </c>
      <c r="AE27" s="117" t="e">
        <f t="shared" si="62"/>
        <v>#VALUE!</v>
      </c>
      <c r="AF27" s="95"/>
      <c r="AG27" s="95"/>
      <c r="AH27" s="95"/>
      <c r="AI27" s="116" t="e">
        <f>AI26-(AI26*AE27)</f>
        <v>#VALUE!</v>
      </c>
      <c r="AJ27" s="132"/>
      <c r="AK27" s="142"/>
      <c r="AL27" s="118">
        <f t="shared" si="79"/>
        <v>0</v>
      </c>
      <c r="AM27" s="144"/>
      <c r="AN27" s="144"/>
      <c r="AO27" s="98"/>
      <c r="AP27" s="98"/>
      <c r="AQ27" s="146"/>
      <c r="AR27" s="134"/>
      <c r="AS27" s="114"/>
      <c r="AT27" s="87"/>
      <c r="AU27" s="119"/>
      <c r="AV27" s="119"/>
      <c r="AW27" s="114"/>
      <c r="AX27" s="87"/>
      <c r="AY27" s="99"/>
      <c r="AZ27" s="134"/>
      <c r="BA27" s="87"/>
      <c r="BB27" s="99"/>
      <c r="BC27" s="87"/>
      <c r="BD27" s="101"/>
      <c r="BE27" s="99"/>
      <c r="BF27" s="87"/>
      <c r="BG27" s="87"/>
      <c r="BH27" s="87"/>
      <c r="BI27" s="87"/>
      <c r="BJ27" s="101"/>
      <c r="BK27" s="87"/>
      <c r="BL27" s="87"/>
      <c r="BM27" s="87"/>
      <c r="BN27" s="87"/>
      <c r="BO27" s="87"/>
      <c r="BP27" s="102"/>
    </row>
    <row r="28" spans="1:68" s="103" customFormat="1" ht="54.75" customHeight="1">
      <c r="A28" s="157">
        <v>7</v>
      </c>
      <c r="B28" s="157" t="s">
        <v>130</v>
      </c>
      <c r="C28" s="157" t="s">
        <v>146</v>
      </c>
      <c r="D28" s="157" t="s">
        <v>131</v>
      </c>
      <c r="E28" s="157" t="s">
        <v>56</v>
      </c>
      <c r="F28" s="157" t="s">
        <v>160</v>
      </c>
      <c r="G28" s="157" t="s">
        <v>161</v>
      </c>
      <c r="H28" s="157" t="s">
        <v>162</v>
      </c>
      <c r="I28" s="157" t="s">
        <v>163</v>
      </c>
      <c r="J28" s="157"/>
      <c r="K28" s="157"/>
      <c r="L28" s="158" t="str">
        <f>IF(K28=0,"Defina la frecuencia",IF(K28="2 veces por año","Muy baja",IF(K28="3 a 24 veces por año","Baja",IF(K28="24 a 500 veces por año","Media",IF(K28="500 veces al año y maximo 5000veces por año","Alta","Muy alta")))))</f>
        <v>Defina la frecuencia</v>
      </c>
      <c r="M28" s="159" t="str">
        <f>IF(L28="Muy baja","20%",IF(L28="Baja","40%",IF(L28="Media","60%",IF(L28="Alta","80%",IF(L28="Muy alta","100%","Defina la Frecuencia")))))</f>
        <v>Defina la Frecuencia</v>
      </c>
      <c r="N28" s="195" t="e">
        <f>VALUE(M28)</f>
        <v>#VALUE!</v>
      </c>
      <c r="O28" s="157"/>
      <c r="P28" s="157"/>
      <c r="Q28" s="158">
        <f>IF(O28=0,0,IF(O28="Afectación menor a 10 SMLMV","Leve 20%",IF(O28="Entre 10 y 50 SMLMV","Menor 40%",IF(O28="Entre 50 y 100 SMLMV","Moderado 60%",IF(O28="Entre 100 y 500 SMLMV","Mayor 80%","Castastrofico 100%")))))</f>
        <v>0</v>
      </c>
      <c r="R28" s="87">
        <f>IF(O28=0,0,IF(Q28="Leve 20%",20%,IF(Q28="Menor 40%",40%,IF(Q28="Moderado 60%",60%,IF(Q28="Mayor 80%",80%,100%)))))</f>
        <v>0</v>
      </c>
      <c r="S28" s="158">
        <f>IF(P28=0,0,IF(P28="El riesgo afecta la imagen de algún área del Instituto","Leve 20%",IF(P28="El riesgo afecta la imagen del Instituto internamente, de conocimiento general nivel interno, de junta directiva y proveedores","Menor 40%",IF(P28="El riesgo afecta la imagen del Instituto con algunos usuarios de relevancia frente al logro de los objetivos","Moderado 60%",IF(P28="El riesgo afecta la imagen del Instituto con efecto publicitario sostenido a nivel de sector administrativo, nivel departamental o municipal","Mayor 80%","Catastrofico 100%")))))</f>
        <v>0</v>
      </c>
      <c r="T28" s="88">
        <f t="shared" si="72"/>
        <v>0</v>
      </c>
      <c r="U28" s="189">
        <f>IF(R28&gt;T28,R28,T28)</f>
        <v>0</v>
      </c>
      <c r="V28" s="195">
        <f>VALUE(U28)</f>
        <v>0</v>
      </c>
      <c r="W28" s="163" t="e">
        <f>VLOOKUP(N28,Matriz!$B$3:$G$8,MATCH(V28,Matriz!$B$3:$G$3,0),FALSE)</f>
        <v>#VALUE!</v>
      </c>
      <c r="X28" s="120"/>
      <c r="Y28" s="94" t="str">
        <f>IF(AA28="Preventivo","X",IF(AA28="Detectivo","X"," "))</f>
        <v xml:space="preserve"> </v>
      </c>
      <c r="Z28" s="94" t="str">
        <f>IF(AA28="Correctivo","X"," ")</f>
        <v xml:space="preserve"> </v>
      </c>
      <c r="AA28" s="93"/>
      <c r="AB28" s="93" t="str">
        <f t="shared" si="41"/>
        <v/>
      </c>
      <c r="AC28" s="93"/>
      <c r="AD28" s="93">
        <f t="shared" si="47"/>
        <v>0.15</v>
      </c>
      <c r="AE28" s="96" t="e">
        <f t="shared" ref="AE28:AE30" si="99">AB28+AD28</f>
        <v>#VALUE!</v>
      </c>
      <c r="AF28" s="93"/>
      <c r="AG28" s="93"/>
      <c r="AH28" s="93"/>
      <c r="AI28" s="189" t="e">
        <f>M28-(M28*AE28)</f>
        <v>#VALUE!</v>
      </c>
      <c r="AJ28" s="158" t="e">
        <f>IF(AK28=0,"Defina la frecuencia",IF(AK28=20%,"Muy baja",IF(AK28=40%,"Baja",IF(AK28=60%,"Media",IF(AK28=80%,"Alta","Muy alta")))))</f>
        <v>#VALUE!</v>
      </c>
      <c r="AK28" s="188" t="e">
        <f>IF(AI28&lt;20%,20%,IF(AI28&lt;40%,40%,IF(AI28&lt;60%,60%,IF(AI28&lt;80%,80%,100%))))</f>
        <v>#VALUE!</v>
      </c>
      <c r="AL28" s="196" t="e">
        <f>VALUE(AK28)</f>
        <v>#VALUE!</v>
      </c>
      <c r="AM28" s="189">
        <f>IF(AN28=0,0,IF(AN28=20%,"Leve 20%",IF(AN28=40%,"Menor 40%",IF(AN28=60%,"Moderado 60%",IF(AN28=80%,"Mayor 80%","Catastrofico 100%")))))</f>
        <v>0</v>
      </c>
      <c r="AN28" s="189">
        <f>U28</f>
        <v>0</v>
      </c>
      <c r="AO28" s="105"/>
      <c r="AP28" s="105"/>
      <c r="AQ28" s="163" t="e">
        <f>VLOOKUP(AK28,Matriz!$B$3:$G$8,MATCH(AN28,Matriz!$B$3:$G$3,0),FALSE)</f>
        <v>#VALUE!</v>
      </c>
      <c r="AR28" s="187"/>
      <c r="AS28" s="120"/>
      <c r="AT28" s="87"/>
      <c r="AU28" s="193"/>
      <c r="AV28" s="193"/>
      <c r="AW28" s="87"/>
      <c r="AX28" s="157"/>
      <c r="AY28" s="99"/>
      <c r="AZ28" s="157"/>
      <c r="BA28" s="157"/>
      <c r="BB28" s="99"/>
      <c r="BC28" s="87"/>
      <c r="BD28" s="101"/>
      <c r="BE28" s="107"/>
      <c r="BF28" s="157"/>
      <c r="BG28" s="157"/>
      <c r="BH28" s="87"/>
      <c r="BI28" s="104"/>
      <c r="BJ28" s="101"/>
      <c r="BK28" s="87"/>
      <c r="BL28" s="157"/>
      <c r="BM28" s="157"/>
      <c r="BN28" s="87"/>
      <c r="BO28" s="87"/>
      <c r="BP28" s="102"/>
    </row>
    <row r="29" spans="1:68" s="103" customFormat="1" ht="54.75" customHeight="1">
      <c r="A29" s="157"/>
      <c r="B29" s="157"/>
      <c r="C29" s="157"/>
      <c r="D29" s="157"/>
      <c r="E29" s="157"/>
      <c r="F29" s="157"/>
      <c r="G29" s="157"/>
      <c r="H29" s="157"/>
      <c r="I29" s="157"/>
      <c r="J29" s="157"/>
      <c r="K29" s="157"/>
      <c r="L29" s="158"/>
      <c r="M29" s="159"/>
      <c r="N29" s="195"/>
      <c r="O29" s="157"/>
      <c r="P29" s="157"/>
      <c r="Q29" s="158"/>
      <c r="R29" s="87">
        <f t="shared" ref="R29" si="100">IF(O29=0,0,IF(Q29="Leve 20%",20%,IF(Q29="Menor 40%",40%,IF(Q29="Moderado 60%",60%,IF(Q29="Mayor 80%",80%,100%)))))</f>
        <v>0</v>
      </c>
      <c r="S29" s="158"/>
      <c r="T29" s="88">
        <f t="shared" si="72"/>
        <v>0</v>
      </c>
      <c r="U29" s="189"/>
      <c r="V29" s="195"/>
      <c r="W29" s="163"/>
      <c r="X29" s="120"/>
      <c r="Y29" s="94" t="str">
        <f>IF(AA29="Preventivo","X",IF(AA29="Detectivo","X"," "))</f>
        <v xml:space="preserve"> </v>
      </c>
      <c r="Z29" s="94" t="str">
        <f>IF(AA29="Correctivo","X"," ")</f>
        <v xml:space="preserve"> </v>
      </c>
      <c r="AA29" s="93"/>
      <c r="AB29" s="93" t="str">
        <f t="shared" si="41"/>
        <v/>
      </c>
      <c r="AC29" s="93"/>
      <c r="AD29" s="93">
        <f t="shared" si="47"/>
        <v>0.15</v>
      </c>
      <c r="AE29" s="96" t="e">
        <f t="shared" si="99"/>
        <v>#VALUE!</v>
      </c>
      <c r="AF29" s="93"/>
      <c r="AG29" s="93"/>
      <c r="AH29" s="93"/>
      <c r="AI29" s="189"/>
      <c r="AJ29" s="158"/>
      <c r="AK29" s="188"/>
      <c r="AL29" s="196"/>
      <c r="AM29" s="189"/>
      <c r="AN29" s="189"/>
      <c r="AO29" s="105"/>
      <c r="AP29" s="105"/>
      <c r="AQ29" s="163"/>
      <c r="AR29" s="187"/>
      <c r="AS29" s="120"/>
      <c r="AT29" s="87"/>
      <c r="AU29" s="193"/>
      <c r="AV29" s="193"/>
      <c r="AW29" s="87"/>
      <c r="AX29" s="157"/>
      <c r="AY29" s="107"/>
      <c r="AZ29" s="157"/>
      <c r="BA29" s="157"/>
      <c r="BB29" s="99"/>
      <c r="BC29" s="87"/>
      <c r="BD29" s="101"/>
      <c r="BE29" s="107"/>
      <c r="BF29" s="157"/>
      <c r="BG29" s="157"/>
      <c r="BH29" s="87"/>
      <c r="BI29" s="87"/>
      <c r="BJ29" s="101"/>
      <c r="BK29" s="87"/>
      <c r="BL29" s="157"/>
      <c r="BM29" s="157"/>
      <c r="BN29" s="87"/>
      <c r="BO29" s="87"/>
      <c r="BP29" s="102"/>
    </row>
    <row r="30" spans="1:68" s="103" customFormat="1" ht="54.75" customHeight="1">
      <c r="A30" s="157"/>
      <c r="B30" s="157"/>
      <c r="C30" s="157"/>
      <c r="D30" s="157"/>
      <c r="E30" s="157"/>
      <c r="F30" s="157"/>
      <c r="G30" s="157"/>
      <c r="H30" s="157"/>
      <c r="I30" s="157"/>
      <c r="J30" s="157"/>
      <c r="K30" s="157"/>
      <c r="L30" s="158"/>
      <c r="M30" s="159"/>
      <c r="N30" s="195"/>
      <c r="O30" s="157"/>
      <c r="P30" s="157"/>
      <c r="Q30" s="158"/>
      <c r="R30" s="87"/>
      <c r="S30" s="158"/>
      <c r="T30" s="88"/>
      <c r="U30" s="189"/>
      <c r="V30" s="195"/>
      <c r="W30" s="163"/>
      <c r="X30" s="120"/>
      <c r="Y30" s="94"/>
      <c r="Z30" s="94"/>
      <c r="AA30" s="93"/>
      <c r="AB30" s="93" t="str">
        <f t="shared" si="41"/>
        <v/>
      </c>
      <c r="AC30" s="93"/>
      <c r="AD30" s="93">
        <f t="shared" si="47"/>
        <v>0.15</v>
      </c>
      <c r="AE30" s="96" t="e">
        <f t="shared" si="99"/>
        <v>#VALUE!</v>
      </c>
      <c r="AF30" s="93"/>
      <c r="AG30" s="93"/>
      <c r="AH30" s="93"/>
      <c r="AI30" s="189"/>
      <c r="AJ30" s="158"/>
      <c r="AK30" s="188"/>
      <c r="AL30" s="196"/>
      <c r="AM30" s="189"/>
      <c r="AN30" s="189"/>
      <c r="AO30" s="105"/>
      <c r="AP30" s="105"/>
      <c r="AQ30" s="163"/>
      <c r="AR30" s="187"/>
      <c r="AS30" s="120"/>
      <c r="AT30" s="87"/>
      <c r="AU30" s="193"/>
      <c r="AV30" s="193"/>
      <c r="AW30" s="87"/>
      <c r="AX30" s="157"/>
      <c r="AY30" s="99"/>
      <c r="AZ30" s="157"/>
      <c r="BA30" s="157"/>
      <c r="BB30" s="99"/>
      <c r="BC30" s="104"/>
      <c r="BD30" s="101"/>
      <c r="BE30" s="107"/>
      <c r="BF30" s="157"/>
      <c r="BG30" s="157"/>
      <c r="BH30" s="87"/>
      <c r="BI30" s="87"/>
      <c r="BJ30" s="101"/>
      <c r="BK30" s="87"/>
      <c r="BL30" s="157"/>
      <c r="BM30" s="157"/>
      <c r="BN30" s="87"/>
      <c r="BO30" s="87"/>
      <c r="BP30" s="102"/>
    </row>
    <row r="31" spans="1:68" s="103" customFormat="1" ht="54.75" customHeight="1">
      <c r="A31" s="87">
        <v>8</v>
      </c>
      <c r="B31" s="87" t="s">
        <v>130</v>
      </c>
      <c r="C31" s="87" t="s">
        <v>117</v>
      </c>
      <c r="D31" s="87" t="s">
        <v>131</v>
      </c>
      <c r="E31" s="87" t="s">
        <v>56</v>
      </c>
      <c r="F31" s="87"/>
      <c r="G31" s="87"/>
      <c r="H31" s="87"/>
      <c r="I31" s="87" t="s">
        <v>164</v>
      </c>
      <c r="J31" s="121"/>
      <c r="K31" s="104"/>
      <c r="L31" s="88" t="str">
        <f>IF(K31=0,"Defina la frecuencia",IF(K31="2 veces por año","Muy baja",IF(K31="3 a 24 veces por año","Baja",IF(K31="24 a 500 veces por año","Media",IF(K31="500 veces al año y maximo 5000veces por año","Alta","Muy alta")))))</f>
        <v>Defina la frecuencia</v>
      </c>
      <c r="M31" s="89" t="str">
        <f>IF(L31="Muy baja","20%",IF(L31="Baja","40%",IF(L31="Media","60%",IF(L31="Alta","80%",IF(L31="Muy alta","100%","Defina la Frecuencia")))))</f>
        <v>Defina la Frecuencia</v>
      </c>
      <c r="N31" s="110" t="e">
        <f>VALUE(M31)</f>
        <v>#VALUE!</v>
      </c>
      <c r="O31" s="87"/>
      <c r="P31" s="87"/>
      <c r="Q31" s="88">
        <f>IF(O31=0,0,IF(O31="Afectación menor a 10 SMLMV","Leve 20%",IF(O31="Entre 10 y 50 SMLMV","Menor 40%",IF(O31="Entre 50 y 100 SMLMV","Moderado 60%",IF(O31="Entre 100 y 500 SMLMV","Mayor 80%","Catastrofico 100%")))))</f>
        <v>0</v>
      </c>
      <c r="R31" s="87">
        <f>IF(O31=0,0,IF(Q31="Leve 20%",20%,IF(Q31="Menor 40%",40%,IF(Q31="Moderado 60%",60%,IF(Q31="Mayor 80%",80%,100%)))))</f>
        <v>0</v>
      </c>
      <c r="S31" s="88">
        <f>IF(P31=0,0,IF(P31="El riesgo afecta la imagen de algún área del Instituto","Leve 20%",IF(P31="El riesgo afecta la imagen del Instituto internamente, de conocimiento general nivel interno, de junta directiva y proveedores","Menor 40%",IF(P31="El riesgo afecta la imagen del Instituto con algunos usuarios de relevancia frente al logro de los objetivos","Moderado 60%",IF(P31="El riesgo afecta la imagen del Instituto con efecto publicitario sostenido a nivel de sector administrativo, nivel departamental o municipal","Mayor 80%","Catastrofico 100%")))))</f>
        <v>0</v>
      </c>
      <c r="T31" s="88">
        <f>IF(S31=0,0,IF(S31="Leve 20%",20%,IF(S31="Menor 40%",40%,IF(S31="Moderado 60%",60%,IF(S31="Mayor 80%",80%,100%)))))</f>
        <v>0</v>
      </c>
      <c r="U31" s="91">
        <f>IF(R31&gt;T31,R31,T31)</f>
        <v>0</v>
      </c>
      <c r="V31" s="110">
        <f>VALUE(U31)</f>
        <v>0</v>
      </c>
      <c r="W31" s="92" t="e">
        <f>VLOOKUP(N31,Matriz!$B$3:$G$8,MATCH(V31,Matriz!$B$3:$G$3,0),FALSE)</f>
        <v>#VALUE!</v>
      </c>
      <c r="X31" s="87"/>
      <c r="Y31" s="88" t="str">
        <f>IF(AA31="Preventivo","X",IF(AA31="Detectivo","X"," "))</f>
        <v xml:space="preserve"> </v>
      </c>
      <c r="Z31" s="88" t="str">
        <f>IF(AA31="Correctivo","X"," ")</f>
        <v xml:space="preserve"> </v>
      </c>
      <c r="AA31" s="93"/>
      <c r="AB31" s="95" t="str">
        <f>IF(AA31="","",IF(AA31="Preventivo",25%,IF(AA31="Detectivo",15%,10%)))</f>
        <v/>
      </c>
      <c r="AC31" s="93"/>
      <c r="AD31" s="95">
        <f>IF(AC31="Automatico",25%,15%)</f>
        <v>0.15</v>
      </c>
      <c r="AE31" s="96" t="e">
        <f>AB31+AD31</f>
        <v>#VALUE!</v>
      </c>
      <c r="AF31" s="93"/>
      <c r="AG31" s="93"/>
      <c r="AH31" s="93"/>
      <c r="AI31" s="91" t="e">
        <f>M31-(M17*AE31)</f>
        <v>#VALUE!</v>
      </c>
      <c r="AJ31" s="88" t="e">
        <f>IF(AK31=0,"Valore el control",IF(AK31=20%,"Muy baja",IF(AK31=40%,"Baja",IF(AK31=60%,"Media",IF(AK31=80%,"Alta","Muy alta")))))</f>
        <v>#VALUE!</v>
      </c>
      <c r="AK31" s="97" t="e">
        <f>IF(AI31&lt;20%,20%,IF(AI31&lt;40%,40%,IF(AI31&lt;60%,60%,IF(AI31&lt;80%,80%,100%))))</f>
        <v>#VALUE!</v>
      </c>
      <c r="AL31" s="108" t="e">
        <f>VALUE(AK31)</f>
        <v>#VALUE!</v>
      </c>
      <c r="AM31" s="91">
        <f>IF(AN31=0,0,IF(AN31=20%,"Leve 20%",IF(AN31=40%,"Menor 40%",IF(AN31=60%,"Moderado 60%",IF(AN31=80%,"Mayor 80%","Catastrofico 100%")))))</f>
        <v>0</v>
      </c>
      <c r="AN31" s="91">
        <f>U31</f>
        <v>0</v>
      </c>
      <c r="AO31" s="105"/>
      <c r="AP31" s="105"/>
      <c r="AQ31" s="92" t="e">
        <f>VLOOKUP(AK31,Matriz!$B$3:$G$8,MATCH(AN31,Matriz!$B$3:$G$3,0),FALSE)</f>
        <v>#VALUE!</v>
      </c>
      <c r="AR31" s="87"/>
      <c r="AS31" s="87"/>
      <c r="AT31" s="87"/>
      <c r="AU31" s="106"/>
      <c r="AV31" s="106"/>
      <c r="AW31" s="87"/>
      <c r="AX31" s="87"/>
      <c r="AY31" s="87"/>
      <c r="AZ31" s="87"/>
      <c r="BA31" s="87"/>
      <c r="BB31" s="99"/>
      <c r="BC31" s="87"/>
      <c r="BD31" s="101"/>
      <c r="BE31" s="87"/>
      <c r="BF31" s="87"/>
      <c r="BG31" s="87"/>
      <c r="BH31" s="87"/>
      <c r="BI31" s="87"/>
      <c r="BJ31" s="101"/>
      <c r="BK31" s="87"/>
      <c r="BL31" s="87"/>
      <c r="BM31" s="87"/>
      <c r="BN31" s="87"/>
      <c r="BO31" s="87"/>
      <c r="BP31" s="102"/>
    </row>
    <row r="32" spans="1:6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62">
    <mergeCell ref="AR7:AR8"/>
    <mergeCell ref="AZ7:AZ8"/>
    <mergeCell ref="BG9:BG11"/>
    <mergeCell ref="BL9:BL11"/>
    <mergeCell ref="BM9:BM11"/>
    <mergeCell ref="A7:A8"/>
    <mergeCell ref="B7:B8"/>
    <mergeCell ref="C7:C8"/>
    <mergeCell ref="D7:D8"/>
    <mergeCell ref="E7:E8"/>
    <mergeCell ref="F7:F8"/>
    <mergeCell ref="G7:G8"/>
    <mergeCell ref="H7:H8"/>
    <mergeCell ref="I7:I8"/>
    <mergeCell ref="J7:J8"/>
    <mergeCell ref="K7:K8"/>
    <mergeCell ref="L7:L8"/>
    <mergeCell ref="M7:M8"/>
    <mergeCell ref="O7:O8"/>
    <mergeCell ref="P7:P8"/>
    <mergeCell ref="Q7:Q8"/>
    <mergeCell ref="S7:S8"/>
    <mergeCell ref="U7:U8"/>
    <mergeCell ref="W7:W8"/>
    <mergeCell ref="AJ7:AJ8"/>
    <mergeCell ref="AK7:AK8"/>
    <mergeCell ref="AN9:AN11"/>
    <mergeCell ref="AO9:AO11"/>
    <mergeCell ref="AP9:AP11"/>
    <mergeCell ref="AQ9:AQ11"/>
    <mergeCell ref="AM7:AM8"/>
    <mergeCell ref="AN7:AN8"/>
    <mergeCell ref="AQ7:AQ8"/>
    <mergeCell ref="AR9:AR11"/>
    <mergeCell ref="AZ9:AZ11"/>
    <mergeCell ref="BA9:BA11"/>
    <mergeCell ref="BF9:BF11"/>
    <mergeCell ref="Q9:Q11"/>
    <mergeCell ref="S9:S11"/>
    <mergeCell ref="U9:U11"/>
    <mergeCell ref="V9:V11"/>
    <mergeCell ref="W9:W11"/>
    <mergeCell ref="AJ9:AJ11"/>
    <mergeCell ref="AK9:AK11"/>
    <mergeCell ref="AL9:AL11"/>
    <mergeCell ref="AM9:AM11"/>
    <mergeCell ref="H9:H11"/>
    <mergeCell ref="I9:I11"/>
    <mergeCell ref="J9:J11"/>
    <mergeCell ref="K9:K11"/>
    <mergeCell ref="L9:L11"/>
    <mergeCell ref="M9:M11"/>
    <mergeCell ref="N9:N11"/>
    <mergeCell ref="O9:O11"/>
    <mergeCell ref="P9:P11"/>
    <mergeCell ref="AZ26:AZ27"/>
    <mergeCell ref="BA28:BA30"/>
    <mergeCell ref="BF28:BF30"/>
    <mergeCell ref="BG28:BG30"/>
    <mergeCell ref="BL28:BL30"/>
    <mergeCell ref="BM28:BM30"/>
    <mergeCell ref="AU28:AU30"/>
    <mergeCell ref="AV28:AV30"/>
    <mergeCell ref="AX28:AX30"/>
    <mergeCell ref="AZ28:AZ30"/>
    <mergeCell ref="AL28:AL30"/>
    <mergeCell ref="AM28:AM30"/>
    <mergeCell ref="AN28:AN30"/>
    <mergeCell ref="AQ28:AQ30"/>
    <mergeCell ref="AR28:AR30"/>
    <mergeCell ref="V28:V30"/>
    <mergeCell ref="W28:W30"/>
    <mergeCell ref="AI28:AI30"/>
    <mergeCell ref="AJ28:AJ30"/>
    <mergeCell ref="AK28:AK30"/>
    <mergeCell ref="O28:O30"/>
    <mergeCell ref="P28:P30"/>
    <mergeCell ref="Q28:Q30"/>
    <mergeCell ref="S28:S30"/>
    <mergeCell ref="U28:U30"/>
    <mergeCell ref="BL22:BL24"/>
    <mergeCell ref="BM22:BM24"/>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AX22:AX24"/>
    <mergeCell ref="AZ22:AZ24"/>
    <mergeCell ref="BA22:BA24"/>
    <mergeCell ref="W22:W24"/>
    <mergeCell ref="M22:M24"/>
    <mergeCell ref="N22:N24"/>
    <mergeCell ref="O22:O24"/>
    <mergeCell ref="P22:P24"/>
    <mergeCell ref="Q22:Q24"/>
    <mergeCell ref="BF22:BF24"/>
    <mergeCell ref="BG22:BG24"/>
    <mergeCell ref="AQ22:AQ24"/>
    <mergeCell ref="AR22:AR24"/>
    <mergeCell ref="AU22:AU24"/>
    <mergeCell ref="AV22:AV24"/>
    <mergeCell ref="AJ22:AJ24"/>
    <mergeCell ref="AK22:AK24"/>
    <mergeCell ref="AL22:AL24"/>
    <mergeCell ref="AM22:AM24"/>
    <mergeCell ref="AN22:AN24"/>
    <mergeCell ref="BF16:BF20"/>
    <mergeCell ref="BL16:BL20"/>
    <mergeCell ref="BM16:BM20"/>
    <mergeCell ref="A22:A24"/>
    <mergeCell ref="B22:B24"/>
    <mergeCell ref="C22:C24"/>
    <mergeCell ref="D22:D24"/>
    <mergeCell ref="E22:E24"/>
    <mergeCell ref="F22:F24"/>
    <mergeCell ref="G22:G24"/>
    <mergeCell ref="H22:H24"/>
    <mergeCell ref="I22:I24"/>
    <mergeCell ref="J22:J24"/>
    <mergeCell ref="K22:K24"/>
    <mergeCell ref="L22:L24"/>
    <mergeCell ref="AV16:AV20"/>
    <mergeCell ref="AZ16:AZ20"/>
    <mergeCell ref="AM16:AM20"/>
    <mergeCell ref="AN16:AN20"/>
    <mergeCell ref="AQ16:AQ20"/>
    <mergeCell ref="S22:S24"/>
    <mergeCell ref="AR16:AR20"/>
    <mergeCell ref="U22:U24"/>
    <mergeCell ref="V22:V24"/>
    <mergeCell ref="AU16:AU20"/>
    <mergeCell ref="AJ16:AJ20"/>
    <mergeCell ref="AK16:AK20"/>
    <mergeCell ref="AL16:AL20"/>
    <mergeCell ref="W16:W20"/>
    <mergeCell ref="P16:P20"/>
    <mergeCell ref="Q16:Q20"/>
    <mergeCell ref="S16:S20"/>
    <mergeCell ref="U16:U20"/>
    <mergeCell ref="V16:V20"/>
    <mergeCell ref="L16:L20"/>
    <mergeCell ref="M16:M20"/>
    <mergeCell ref="N16:N20"/>
    <mergeCell ref="O16:O20"/>
    <mergeCell ref="F16:F20"/>
    <mergeCell ref="G16:G20"/>
    <mergeCell ref="H16:H20"/>
    <mergeCell ref="I16:I20"/>
    <mergeCell ref="J16:J20"/>
    <mergeCell ref="A16:A20"/>
    <mergeCell ref="B16:B20"/>
    <mergeCell ref="C16:C20"/>
    <mergeCell ref="D16:D20"/>
    <mergeCell ref="E16:E20"/>
    <mergeCell ref="A1:B3"/>
    <mergeCell ref="BL13:BL15"/>
    <mergeCell ref="BM13:BM15"/>
    <mergeCell ref="AX13:AX15"/>
    <mergeCell ref="AZ13:AZ15"/>
    <mergeCell ref="BA13:BA15"/>
    <mergeCell ref="BF13:BF15"/>
    <mergeCell ref="BG13:BG15"/>
    <mergeCell ref="AQ13:AQ15"/>
    <mergeCell ref="AR13:AR15"/>
    <mergeCell ref="AJ13:AJ15"/>
    <mergeCell ref="AK13:AK15"/>
    <mergeCell ref="AM13:AM15"/>
    <mergeCell ref="AN13:AN15"/>
    <mergeCell ref="AL13:AL15"/>
    <mergeCell ref="Q13:Q15"/>
    <mergeCell ref="S13:S15"/>
    <mergeCell ref="U13:U15"/>
    <mergeCell ref="K16:K20"/>
    <mergeCell ref="A4:B6"/>
    <mergeCell ref="E4:E6"/>
    <mergeCell ref="F13:F15"/>
    <mergeCell ref="A13:A15"/>
    <mergeCell ref="B13:B15"/>
    <mergeCell ref="C13:C15"/>
    <mergeCell ref="D13:D15"/>
    <mergeCell ref="E13:E15"/>
    <mergeCell ref="G13:G15"/>
    <mergeCell ref="A9:A11"/>
    <mergeCell ref="B9:B11"/>
    <mergeCell ref="C9:C11"/>
    <mergeCell ref="D9:D11"/>
    <mergeCell ref="E9:E11"/>
    <mergeCell ref="F9:F11"/>
    <mergeCell ref="G9:G11"/>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J1:L3"/>
    <mergeCell ref="C1:I1"/>
    <mergeCell ref="C2:I2"/>
    <mergeCell ref="C3:E3"/>
    <mergeCell ref="F3:I3"/>
    <mergeCell ref="AO13:AO15"/>
    <mergeCell ref="AP13:AP15"/>
    <mergeCell ref="AO22:AO24"/>
    <mergeCell ref="AP22:AP24"/>
    <mergeCell ref="X5:X6"/>
    <mergeCell ref="F4:W5"/>
    <mergeCell ref="J13:J15"/>
    <mergeCell ref="K13:K15"/>
    <mergeCell ref="L13:L15"/>
    <mergeCell ref="M13:M15"/>
    <mergeCell ref="O13:O15"/>
    <mergeCell ref="N13:N15"/>
    <mergeCell ref="P13:P15"/>
    <mergeCell ref="W13:W15"/>
    <mergeCell ref="V13:V15"/>
    <mergeCell ref="D4:D6"/>
    <mergeCell ref="C4:C6"/>
    <mergeCell ref="H13:H15"/>
    <mergeCell ref="I13:I15"/>
    <mergeCell ref="AJ26:AJ27"/>
    <mergeCell ref="AK26:AK27"/>
    <mergeCell ref="AM26:AM27"/>
    <mergeCell ref="AN26:AN27"/>
    <mergeCell ref="AQ26:AQ27"/>
    <mergeCell ref="W26:W27"/>
    <mergeCell ref="AR26:AR27"/>
    <mergeCell ref="U26:U27"/>
    <mergeCell ref="S26:S27"/>
    <mergeCell ref="Q26:Q27"/>
    <mergeCell ref="P26:P27"/>
    <mergeCell ref="O26:O27"/>
    <mergeCell ref="M26:M27"/>
    <mergeCell ref="L26:L27"/>
    <mergeCell ref="K26:K27"/>
    <mergeCell ref="J26:J27"/>
    <mergeCell ref="A26:A27"/>
    <mergeCell ref="B26:B27"/>
    <mergeCell ref="C26:C27"/>
    <mergeCell ref="D26:D27"/>
    <mergeCell ref="E26:E27"/>
    <mergeCell ref="F26:F27"/>
    <mergeCell ref="G26:G27"/>
    <mergeCell ref="H26:H27"/>
    <mergeCell ref="I26:I27"/>
  </mergeCells>
  <conditionalFormatting sqref="L13:N13 L14:M15 L23:M24 L21:N21 L31:N31 L29:M30">
    <cfRule type="expression" dxfId="257" priority="384">
      <formula>IF($L13="Muy alta",TRUE,FALSE)</formula>
    </cfRule>
    <cfRule type="expression" dxfId="256" priority="385">
      <formula>IF($L13="Alta",TRUE,FALSE)</formula>
    </cfRule>
    <cfRule type="expression" dxfId="255" priority="386">
      <formula>IF($L13="Media",TRUE,FALSE)</formula>
    </cfRule>
    <cfRule type="expression" dxfId="254" priority="388">
      <formula>IF($L13="Baja",TRUE,FALSE)</formula>
    </cfRule>
    <cfRule type="expression" dxfId="253" priority="389">
      <formula>IF($L13="Muy Baja",TRUE,FALSE)</formula>
    </cfRule>
  </conditionalFormatting>
  <conditionalFormatting sqref="U13:V13 U14:U15 U23:U24 AM22:AN24 U21:V21 U31:V31 AM21:AP21 U29:U30 AM28:AP31">
    <cfRule type="expression" dxfId="252" priority="374">
      <formula>IF($U13=100%,TRUE,FALSE)</formula>
    </cfRule>
    <cfRule type="expression" dxfId="251" priority="375">
      <formula>IF($U13=80%,TRUE,FALSE)</formula>
    </cfRule>
    <cfRule type="expression" dxfId="250" priority="376">
      <formula>IF($U13=60%,TRUE,FALSE)</formula>
    </cfRule>
    <cfRule type="expression" dxfId="249" priority="377">
      <formula>IF($U13=40%,TRUE,FALSE)</formula>
    </cfRule>
    <cfRule type="expression" dxfId="248" priority="378">
      <formula>IF($U13=20%,TRUE,FALSE)</formula>
    </cfRule>
  </conditionalFormatting>
  <conditionalFormatting sqref="Q21:Q24 Q28:Q31 Q9:Q15">
    <cfRule type="expression" dxfId="247" priority="358">
      <formula>IF($Q9="Catastrofico 100%",TRUE,FALSE)</formula>
    </cfRule>
    <cfRule type="expression" dxfId="246" priority="359">
      <formula>IF($Q9="Mayor 80%",TRUE,FALSE)</formula>
    </cfRule>
    <cfRule type="expression" dxfId="245" priority="360">
      <formula>IF($Q9="Moderado 60%",TRUE,FALSE)</formula>
    </cfRule>
    <cfRule type="expression" dxfId="244" priority="361">
      <formula>IF($Q9="Menor 40%",TRUE,FALSE)</formula>
    </cfRule>
    <cfRule type="expression" dxfId="243" priority="362">
      <formula>IF($Q9="Leve 20%",TRUE,FALSE)</formula>
    </cfRule>
  </conditionalFormatting>
  <conditionalFormatting sqref="S21:S24 S28:S31 S9:S15">
    <cfRule type="expression" dxfId="242" priority="353">
      <formula>IF($S9="Catastrofico 100%",TRUE,FALSE)</formula>
    </cfRule>
    <cfRule type="expression" dxfId="241" priority="354">
      <formula>IF($S9="Mayor 80%",TRUE,FALSE)</formula>
    </cfRule>
    <cfRule type="expression" dxfId="240" priority="355">
      <formula>IF($S9="Moderado 60%",TRUE,FALSE)</formula>
    </cfRule>
    <cfRule type="expression" dxfId="239" priority="356">
      <formula>IF($S9="Menor 40%",TRUE,FALSE)</formula>
    </cfRule>
    <cfRule type="expression" dxfId="238" priority="357">
      <formula>IF($S9="Leve 20%",TRUE,FALSE)</formula>
    </cfRule>
  </conditionalFormatting>
  <conditionalFormatting sqref="AN13:AP13 AN14:AN15">
    <cfRule type="expression" dxfId="237" priority="348">
      <formula>IF($U13=100%,TRUE,FALSE)</formula>
    </cfRule>
    <cfRule type="expression" dxfId="236" priority="349">
      <formula>IF($U13=80%,TRUE,FALSE)</formula>
    </cfRule>
    <cfRule type="expression" dxfId="235" priority="350">
      <formula>IF($U13=60%,TRUE,FALSE)</formula>
    </cfRule>
    <cfRule type="expression" dxfId="234" priority="351">
      <formula>IF($U13=40%,TRUE,FALSE)</formula>
    </cfRule>
    <cfRule type="expression" dxfId="233" priority="352">
      <formula>IF($U13=20%,TRUE,FALSE)</formula>
    </cfRule>
  </conditionalFormatting>
  <conditionalFormatting sqref="AJ21:AK24 AJ28:AK31 AJ9:AJ11 AJ13:AJ15 AJ12:AK12">
    <cfRule type="expression" dxfId="232" priority="339">
      <formula>IF($AJ9="Muy alta",TRUE,FALSE)</formula>
    </cfRule>
    <cfRule type="expression" dxfId="231" priority="340">
      <formula>IF($AJ9="Alta",TRUE,FALSE)</formula>
    </cfRule>
    <cfRule type="expression" dxfId="230" priority="341">
      <formula>IF($AJ9="Media",TRUE,FALSE)</formula>
    </cfRule>
    <cfRule type="expression" dxfId="229" priority="342">
      <formula>IF($AJ9="Baja",TRUE,FALSE)</formula>
    </cfRule>
    <cfRule type="expression" dxfId="228" priority="343">
      <formula>IF($AJ9="Muy baja",TRUE,FALSE)</formula>
    </cfRule>
  </conditionalFormatting>
  <conditionalFormatting sqref="AK9:AK11 AK13:AK15">
    <cfRule type="expression" dxfId="227" priority="334">
      <formula>IF($AJ9="Muy alta",TRUE,FALSE)</formula>
    </cfRule>
    <cfRule type="expression" dxfId="226" priority="335">
      <formula>IF($AJ9="Alta",TRUE,FALSE)</formula>
    </cfRule>
    <cfRule type="expression" dxfId="225" priority="336">
      <formula>IF($AJ9="Media",TRUE,FALSE)</formula>
    </cfRule>
    <cfRule type="expression" dxfId="224" priority="337">
      <formula>IF($AJ9="Baja",TRUE,FALSE)</formula>
    </cfRule>
    <cfRule type="expression" dxfId="223" priority="338">
      <formula>IF($AJ9="Muy baja",TRUE,FALSE)</formula>
    </cfRule>
  </conditionalFormatting>
  <conditionalFormatting sqref="AM9:AM11 AM13:AM15">
    <cfRule type="expression" dxfId="222" priority="329">
      <formula>IF($U9=100%,TRUE,FALSE)</formula>
    </cfRule>
    <cfRule type="expression" dxfId="221" priority="330">
      <formula>IF($U9=80%,TRUE,FALSE)</formula>
    </cfRule>
    <cfRule type="expression" dxfId="220" priority="331">
      <formula>IF($U9=60%,TRUE,FALSE)</formula>
    </cfRule>
    <cfRule type="expression" dxfId="219" priority="332">
      <formula>IF($U9=40%,TRUE,FALSE)</formula>
    </cfRule>
    <cfRule type="expression" dxfId="218" priority="333">
      <formula>IF($U9=20%,TRUE,FALSE)</formula>
    </cfRule>
  </conditionalFormatting>
  <conditionalFormatting sqref="L16:N16 L17:M20">
    <cfRule type="expression" dxfId="217" priority="320">
      <formula>IF($L16="Muy alta",TRUE,FALSE)</formula>
    </cfRule>
    <cfRule type="expression" dxfId="216" priority="321">
      <formula>IF($L16="Alta",TRUE,FALSE)</formula>
    </cfRule>
    <cfRule type="expression" dxfId="215" priority="322">
      <formula>IF($L16="Media",TRUE,FALSE)</formula>
    </cfRule>
    <cfRule type="expression" dxfId="214" priority="323">
      <formula>IF($L16="Baja",TRUE,FALSE)</formula>
    </cfRule>
    <cfRule type="expression" dxfId="213" priority="324">
      <formula>IF($L16="Muy Baja",TRUE,FALSE)</formula>
    </cfRule>
  </conditionalFormatting>
  <conditionalFormatting sqref="U16:V16 U17:U20">
    <cfRule type="expression" dxfId="212" priority="315">
      <formula>IF($U16=100%,TRUE,FALSE)</formula>
    </cfRule>
    <cfRule type="expression" dxfId="211" priority="316">
      <formula>IF($U16=80%,TRUE,FALSE)</formula>
    </cfRule>
    <cfRule type="expression" dxfId="210" priority="317">
      <formula>IF($U16=60%,TRUE,FALSE)</formula>
    </cfRule>
    <cfRule type="expression" dxfId="209" priority="318">
      <formula>IF($U16=40%,TRUE,FALSE)</formula>
    </cfRule>
    <cfRule type="expression" dxfId="208" priority="319">
      <formula>IF($U16=20%,TRUE,FALSE)</formula>
    </cfRule>
  </conditionalFormatting>
  <conditionalFormatting sqref="Q16:Q20">
    <cfRule type="expression" dxfId="207" priority="310">
      <formula>IF($Q16="Catastrofico 100%",TRUE,FALSE)</formula>
    </cfRule>
    <cfRule type="expression" dxfId="206" priority="311">
      <formula>IF($Q16="Mayor 80%",TRUE,FALSE)</formula>
    </cfRule>
    <cfRule type="expression" dxfId="205" priority="312">
      <formula>IF($Q16="Moderado 60%",TRUE,FALSE)</formula>
    </cfRule>
    <cfRule type="expression" dxfId="204" priority="313">
      <formula>IF($Q16="Menor 40%",TRUE,FALSE)</formula>
    </cfRule>
    <cfRule type="expression" dxfId="203" priority="314">
      <formula>IF($Q16="Leve 20%",TRUE,FALSE)</formula>
    </cfRule>
  </conditionalFormatting>
  <conditionalFormatting sqref="S16:S20">
    <cfRule type="expression" dxfId="202" priority="305">
      <formula>IF($S16="Catastrofico 100%",TRUE,FALSE)</formula>
    </cfRule>
    <cfRule type="expression" dxfId="201" priority="306">
      <formula>IF($S16="Mayor 80%",TRUE,FALSE)</formula>
    </cfRule>
    <cfRule type="expression" dxfId="200" priority="307">
      <formula>IF($S16="Moderado 60%",TRUE,FALSE)</formula>
    </cfRule>
    <cfRule type="expression" dxfId="199" priority="308">
      <formula>IF($S16="Menor 40%",TRUE,FALSE)</formula>
    </cfRule>
    <cfRule type="expression" dxfId="198" priority="309">
      <formula>IF($S16="Leve 20%",TRUE,FALSE)</formula>
    </cfRule>
  </conditionalFormatting>
  <conditionalFormatting sqref="AN16:AP20">
    <cfRule type="expression" dxfId="197" priority="300">
      <formula>IF($U16=100%,TRUE,FALSE)</formula>
    </cfRule>
    <cfRule type="expression" dxfId="196" priority="301">
      <formula>IF($U16=80%,TRUE,FALSE)</formula>
    </cfRule>
    <cfRule type="expression" dxfId="195" priority="302">
      <formula>IF($U16=60%,TRUE,FALSE)</formula>
    </cfRule>
    <cfRule type="expression" dxfId="194" priority="303">
      <formula>IF($U16=40%,TRUE,FALSE)</formula>
    </cfRule>
    <cfRule type="expression" dxfId="193" priority="304">
      <formula>IF($U16=20%,TRUE,FALSE)</formula>
    </cfRule>
  </conditionalFormatting>
  <conditionalFormatting sqref="AJ16:AJ20">
    <cfRule type="expression" dxfId="192" priority="291">
      <formula>IF($AJ16="Muy alta",TRUE,FALSE)</formula>
    </cfRule>
    <cfRule type="expression" dxfId="191" priority="292">
      <formula>IF($AJ16="Alta",TRUE,FALSE)</formula>
    </cfRule>
    <cfRule type="expression" dxfId="190" priority="293">
      <formula>IF($AJ16="Media",TRUE,FALSE)</formula>
    </cfRule>
    <cfRule type="expression" dxfId="189" priority="294">
      <formula>IF($AJ16="Baja",TRUE,FALSE)</formula>
    </cfRule>
    <cfRule type="expression" dxfId="188" priority="295">
      <formula>IF($AJ16="Muy baja",TRUE,FALSE)</formula>
    </cfRule>
  </conditionalFormatting>
  <conditionalFormatting sqref="AK16:AK20">
    <cfRule type="expression" dxfId="187" priority="286">
      <formula>IF($AJ16="Muy alta",TRUE,FALSE)</formula>
    </cfRule>
    <cfRule type="expression" dxfId="186" priority="287">
      <formula>IF($AJ16="Alta",TRUE,FALSE)</formula>
    </cfRule>
    <cfRule type="expression" dxfId="185" priority="288">
      <formula>IF($AJ16="Media",TRUE,FALSE)</formula>
    </cfRule>
    <cfRule type="expression" dxfId="184" priority="289">
      <formula>IF($AJ16="Baja",TRUE,FALSE)</formula>
    </cfRule>
    <cfRule type="expression" dxfId="183" priority="290">
      <formula>IF($AJ16="Muy baja",TRUE,FALSE)</formula>
    </cfRule>
  </conditionalFormatting>
  <conditionalFormatting sqref="AM16:AM20">
    <cfRule type="expression" dxfId="182" priority="281">
      <formula>IF($U16=100%,TRUE,FALSE)</formula>
    </cfRule>
    <cfRule type="expression" dxfId="181" priority="282">
      <formula>IF($U16=80%,TRUE,FALSE)</formula>
    </cfRule>
    <cfRule type="expression" dxfId="180" priority="283">
      <formula>IF($U16=60%,TRUE,FALSE)</formula>
    </cfRule>
    <cfRule type="expression" dxfId="179" priority="284">
      <formula>IF($U16=40%,TRUE,FALSE)</formula>
    </cfRule>
    <cfRule type="expression" dxfId="178" priority="285">
      <formula>IF($U16=20%,TRUE,FALSE)</formula>
    </cfRule>
  </conditionalFormatting>
  <conditionalFormatting sqref="L22:N22">
    <cfRule type="expression" dxfId="177" priority="272">
      <formula>IF($L22="Muy alta",TRUE,FALSE)</formula>
    </cfRule>
    <cfRule type="expression" dxfId="176" priority="273">
      <formula>IF($L22="Alta",TRUE,FALSE)</formula>
    </cfRule>
    <cfRule type="expression" dxfId="175" priority="274">
      <formula>IF($L22="Media",TRUE,FALSE)</formula>
    </cfRule>
    <cfRule type="expression" dxfId="174" priority="275">
      <formula>IF($L22="Baja",TRUE,FALSE)</formula>
    </cfRule>
    <cfRule type="expression" dxfId="173" priority="276">
      <formula>IF($L22="Muy Baja",TRUE,FALSE)</formula>
    </cfRule>
  </conditionalFormatting>
  <conditionalFormatting sqref="U22:V22">
    <cfRule type="expression" dxfId="172" priority="267">
      <formula>IF($U22=100%,TRUE,FALSE)</formula>
    </cfRule>
    <cfRule type="expression" dxfId="171" priority="268">
      <formula>IF($U22=80%,TRUE,FALSE)</formula>
    </cfRule>
    <cfRule type="expression" dxfId="170" priority="269">
      <formula>IF($U22=60%,TRUE,FALSE)</formula>
    </cfRule>
    <cfRule type="expression" dxfId="169" priority="270">
      <formula>IF($U22=40%,TRUE,FALSE)</formula>
    </cfRule>
    <cfRule type="expression" dxfId="168" priority="271">
      <formula>IF($U22=20%,TRUE,FALSE)</formula>
    </cfRule>
  </conditionalFormatting>
  <conditionalFormatting sqref="L25:N25">
    <cfRule type="expression" dxfId="167" priority="224">
      <formula>IF($L25="Muy alta",TRUE,FALSE)</formula>
    </cfRule>
    <cfRule type="expression" dxfId="166" priority="225">
      <formula>IF($L25="Alta",TRUE,FALSE)</formula>
    </cfRule>
    <cfRule type="expression" dxfId="165" priority="226">
      <formula>IF($L25="Media",TRUE,FALSE)</formula>
    </cfRule>
    <cfRule type="expression" dxfId="164" priority="227">
      <formula>IF($L25="Baja",TRUE,FALSE)</formula>
    </cfRule>
    <cfRule type="expression" dxfId="163" priority="228">
      <formula>IF($L25="Muy Baja",TRUE,FALSE)</formula>
    </cfRule>
  </conditionalFormatting>
  <conditionalFormatting sqref="U25:V25 AM25:AP25">
    <cfRule type="expression" dxfId="162" priority="219">
      <formula>IF($U25=100%,TRUE,FALSE)</formula>
    </cfRule>
    <cfRule type="expression" dxfId="161" priority="220">
      <formula>IF($U25=80%,TRUE,FALSE)</formula>
    </cfRule>
    <cfRule type="expression" dxfId="160" priority="221">
      <formula>IF($U25=60%,TRUE,FALSE)</formula>
    </cfRule>
    <cfRule type="expression" dxfId="159" priority="222">
      <formula>IF($U25=40%,TRUE,FALSE)</formula>
    </cfRule>
    <cfRule type="expression" dxfId="158" priority="223">
      <formula>IF($U25=20%,TRUE,FALSE)</formula>
    </cfRule>
  </conditionalFormatting>
  <conditionalFormatting sqref="Q25">
    <cfRule type="expression" dxfId="157" priority="214">
      <formula>IF($Q25="Catastrofico 100%",TRUE,FALSE)</formula>
    </cfRule>
    <cfRule type="expression" dxfId="156" priority="215">
      <formula>IF($Q25="Mayor 80%",TRUE,FALSE)</formula>
    </cfRule>
    <cfRule type="expression" dxfId="155" priority="216">
      <formula>IF($Q25="Moderado 60%",TRUE,FALSE)</formula>
    </cfRule>
    <cfRule type="expression" dxfId="154" priority="217">
      <formula>IF($Q25="Menor 40%",TRUE,FALSE)</formula>
    </cfRule>
    <cfRule type="expression" dxfId="153" priority="218">
      <formula>IF($Q25="Leve 20%",TRUE,FALSE)</formula>
    </cfRule>
  </conditionalFormatting>
  <conditionalFormatting sqref="S25">
    <cfRule type="expression" dxfId="152" priority="209">
      <formula>IF($S25="Catastrofico 100%",TRUE,FALSE)</formula>
    </cfRule>
    <cfRule type="expression" dxfId="151" priority="210">
      <formula>IF($S25="Mayor 80%",TRUE,FALSE)</formula>
    </cfRule>
    <cfRule type="expression" dxfId="150" priority="211">
      <formula>IF($S25="Moderado 60%",TRUE,FALSE)</formula>
    </cfRule>
    <cfRule type="expression" dxfId="149" priority="212">
      <formula>IF($S25="Menor 40%",TRUE,FALSE)</formula>
    </cfRule>
    <cfRule type="expression" dxfId="148" priority="213">
      <formula>IF($S25="Leve 20%",TRUE,FALSE)</formula>
    </cfRule>
  </conditionalFormatting>
  <conditionalFormatting sqref="AJ25:AK25">
    <cfRule type="expression" dxfId="147" priority="200">
      <formula>IF($AJ25="Muy alta",TRUE,FALSE)</formula>
    </cfRule>
    <cfRule type="expression" dxfId="146" priority="201">
      <formula>IF($AJ25="Alta",TRUE,FALSE)</formula>
    </cfRule>
    <cfRule type="expression" dxfId="145" priority="202">
      <formula>IF($AJ25="Media",TRUE,FALSE)</formula>
    </cfRule>
    <cfRule type="expression" dxfId="144" priority="203">
      <formula>IF($AJ25="Baja",TRUE,FALSE)</formula>
    </cfRule>
    <cfRule type="expression" dxfId="143" priority="204">
      <formula>IF($AJ25="Muy baja",TRUE,FALSE)</formula>
    </cfRule>
  </conditionalFormatting>
  <conditionalFormatting sqref="N27">
    <cfRule type="expression" dxfId="142" priority="195">
      <formula>IF($L27="Muy alta",TRUE,FALSE)</formula>
    </cfRule>
    <cfRule type="expression" dxfId="141" priority="196">
      <formula>IF($L27="Alta",TRUE,FALSE)</formula>
    </cfRule>
    <cfRule type="expression" dxfId="140" priority="197">
      <formula>IF($L27="Media",TRUE,FALSE)</formula>
    </cfRule>
    <cfRule type="expression" dxfId="139" priority="198">
      <formula>IF($L27="Baja",TRUE,FALSE)</formula>
    </cfRule>
    <cfRule type="expression" dxfId="138" priority="199">
      <formula>IF($L27="Muy Baja",TRUE,FALSE)</formula>
    </cfRule>
  </conditionalFormatting>
  <conditionalFormatting sqref="V27 AO27:AP27">
    <cfRule type="expression" dxfId="137" priority="190">
      <formula>IF($U27=100%,TRUE,FALSE)</formula>
    </cfRule>
    <cfRule type="expression" dxfId="136" priority="191">
      <formula>IF($U27=80%,TRUE,FALSE)</formula>
    </cfRule>
    <cfRule type="expression" dxfId="135" priority="192">
      <formula>IF($U27=60%,TRUE,FALSE)</formula>
    </cfRule>
    <cfRule type="expression" dxfId="134" priority="193">
      <formula>IF($U27=40%,TRUE,FALSE)</formula>
    </cfRule>
    <cfRule type="expression" dxfId="133" priority="194">
      <formula>IF($U27=20%,TRUE,FALSE)</formula>
    </cfRule>
  </conditionalFormatting>
  <conditionalFormatting sqref="L28:N28">
    <cfRule type="expression" dxfId="132" priority="166">
      <formula>IF($L28="Muy alta",TRUE,FALSE)</formula>
    </cfRule>
    <cfRule type="expression" dxfId="131" priority="167">
      <formula>IF($L28="Alta",TRUE,FALSE)</formula>
    </cfRule>
    <cfRule type="expression" dxfId="130" priority="168">
      <formula>IF($L28="Media",TRUE,FALSE)</formula>
    </cfRule>
    <cfRule type="expression" dxfId="129" priority="169">
      <formula>IF($L28="Baja",TRUE,FALSE)</formula>
    </cfRule>
    <cfRule type="expression" dxfId="128" priority="170">
      <formula>IF($L28="Muy Baja",TRUE,FALSE)</formula>
    </cfRule>
  </conditionalFormatting>
  <conditionalFormatting sqref="U28:V28">
    <cfRule type="expression" dxfId="127" priority="161">
      <formula>IF($U28=100%,TRUE,FALSE)</formula>
    </cfRule>
    <cfRule type="expression" dxfId="126" priority="162">
      <formula>IF($U28=80%,TRUE,FALSE)</formula>
    </cfRule>
    <cfRule type="expression" dxfId="125" priority="163">
      <formula>IF($U28=60%,TRUE,FALSE)</formula>
    </cfRule>
    <cfRule type="expression" dxfId="124" priority="164">
      <formula>IF($U28=40%,TRUE,FALSE)</formula>
    </cfRule>
    <cfRule type="expression" dxfId="123" priority="165">
      <formula>IF($U28=20%,TRUE,FALSE)</formula>
    </cfRule>
  </conditionalFormatting>
  <conditionalFormatting sqref="AO22:AP22">
    <cfRule type="expression" dxfId="122" priority="118">
      <formula>IF($U22=100%,TRUE,FALSE)</formula>
    </cfRule>
    <cfRule type="expression" dxfId="121" priority="119">
      <formula>IF($U22=80%,TRUE,FALSE)</formula>
    </cfRule>
    <cfRule type="expression" dxfId="120" priority="120">
      <formula>IF($U22=60%,TRUE,FALSE)</formula>
    </cfRule>
    <cfRule type="expression" dxfId="119" priority="121">
      <formula>IF($U22=40%,TRUE,FALSE)</formula>
    </cfRule>
    <cfRule type="expression" dxfId="118" priority="122">
      <formula>IF($U22=20%,TRUE,FALSE)</formula>
    </cfRule>
  </conditionalFormatting>
  <conditionalFormatting sqref="AQ28:AQ31 AQ9:AQ25">
    <cfRule type="expression" dxfId="117" priority="106">
      <formula>IF($AQ9="Bajo",TRUE,FALSE)</formula>
    </cfRule>
    <cfRule type="expression" dxfId="116" priority="107">
      <formula>IF($AQ9="Moderado",TRUE,FALSE)</formula>
    </cfRule>
    <cfRule type="expression" dxfId="115" priority="108">
      <formula>IF($AQ9="Alto",TRUE,FALSE)</formula>
    </cfRule>
    <cfRule type="expression" dxfId="114" priority="109">
      <formula>IF($AQ9="Extremo",TRUE,FALSE)</formula>
    </cfRule>
  </conditionalFormatting>
  <conditionalFormatting sqref="W28:W31 W9:W25">
    <cfRule type="expression" dxfId="113" priority="102">
      <formula>IF($W9="Bajo",TRUE,FALSE)</formula>
    </cfRule>
    <cfRule type="expression" dxfId="112" priority="103">
      <formula>IF($W9="Moderado",TRUE,FALSE)</formula>
    </cfRule>
    <cfRule type="expression" dxfId="111" priority="104">
      <formula>IF($W9="Alto",TRUE,FALSE)</formula>
    </cfRule>
    <cfRule type="expression" dxfId="110" priority="105">
      <formula>IF($W9="Extremo",TRUE,FALSE)</formula>
    </cfRule>
  </conditionalFormatting>
  <conditionalFormatting sqref="L26:N26">
    <cfRule type="expression" dxfId="109" priority="97">
      <formula>IF($L26="Muy alta",TRUE,FALSE)</formula>
    </cfRule>
    <cfRule type="expression" dxfId="108" priority="98">
      <formula>IF($L26="Alta",TRUE,FALSE)</formula>
    </cfRule>
    <cfRule type="expression" dxfId="107" priority="99">
      <formula>IF($L26="Media",TRUE,FALSE)</formula>
    </cfRule>
    <cfRule type="expression" dxfId="106" priority="100">
      <formula>IF($L26="Baja",TRUE,FALSE)</formula>
    </cfRule>
    <cfRule type="expression" dxfId="105" priority="101">
      <formula>IF($L26="Muy Baja",TRUE,FALSE)</formula>
    </cfRule>
  </conditionalFormatting>
  <conditionalFormatting sqref="U26:V26 AM26:AP26">
    <cfRule type="expression" dxfId="104" priority="92">
      <formula>IF($U26=100%,TRUE,FALSE)</formula>
    </cfRule>
    <cfRule type="expression" dxfId="103" priority="93">
      <formula>IF($U26=80%,TRUE,FALSE)</formula>
    </cfRule>
    <cfRule type="expression" dxfId="102" priority="94">
      <formula>IF($U26=60%,TRUE,FALSE)</formula>
    </cfRule>
    <cfRule type="expression" dxfId="101" priority="95">
      <formula>IF($U26=40%,TRUE,FALSE)</formula>
    </cfRule>
    <cfRule type="expression" dxfId="100" priority="96">
      <formula>IF($U26=20%,TRUE,FALSE)</formula>
    </cfRule>
  </conditionalFormatting>
  <conditionalFormatting sqref="Q26">
    <cfRule type="expression" dxfId="99" priority="87">
      <formula>IF($Q26="Catastrofico 100%",TRUE,FALSE)</formula>
    </cfRule>
    <cfRule type="expression" dxfId="98" priority="88">
      <formula>IF($Q26="Mayor 80%",TRUE,FALSE)</formula>
    </cfRule>
    <cfRule type="expression" dxfId="97" priority="89">
      <formula>IF($Q26="Moderado 60%",TRUE,FALSE)</formula>
    </cfRule>
    <cfRule type="expression" dxfId="96" priority="90">
      <formula>IF($Q26="Menor 40%",TRUE,FALSE)</formula>
    </cfRule>
    <cfRule type="expression" dxfId="95" priority="91">
      <formula>IF($Q26="Leve 20%",TRUE,FALSE)</formula>
    </cfRule>
  </conditionalFormatting>
  <conditionalFormatting sqref="S26">
    <cfRule type="expression" dxfId="94" priority="82">
      <formula>IF($S26="Catastrofico 100%",TRUE,FALSE)</formula>
    </cfRule>
    <cfRule type="expression" dxfId="93" priority="83">
      <formula>IF($S26="Mayor 80%",TRUE,FALSE)</formula>
    </cfRule>
    <cfRule type="expression" dxfId="92" priority="84">
      <formula>IF($S26="Moderado 60%",TRUE,FALSE)</formula>
    </cfRule>
    <cfRule type="expression" dxfId="91" priority="85">
      <formula>IF($S26="Menor 40%",TRUE,FALSE)</formula>
    </cfRule>
    <cfRule type="expression" dxfId="90" priority="86">
      <formula>IF($S26="Leve 20%",TRUE,FALSE)</formula>
    </cfRule>
  </conditionalFormatting>
  <conditionalFormatting sqref="AJ26:AK26">
    <cfRule type="expression" dxfId="89" priority="77">
      <formula>IF($AJ26="Muy alta",TRUE,FALSE)</formula>
    </cfRule>
    <cfRule type="expression" dxfId="88" priority="78">
      <formula>IF($AJ26="Alta",TRUE,FALSE)</formula>
    </cfRule>
    <cfRule type="expression" dxfId="87" priority="79">
      <formula>IF($AJ26="Media",TRUE,FALSE)</formula>
    </cfRule>
    <cfRule type="expression" dxfId="86" priority="80">
      <formula>IF($AJ26="Baja",TRUE,FALSE)</formula>
    </cfRule>
    <cfRule type="expression" dxfId="85" priority="81">
      <formula>IF($AJ26="Muy baja",TRUE,FALSE)</formula>
    </cfRule>
  </conditionalFormatting>
  <conditionalFormatting sqref="AQ26">
    <cfRule type="expression" dxfId="84" priority="73">
      <formula>IF($AQ26="Bajo",TRUE,FALSE)</formula>
    </cfRule>
    <cfRule type="expression" dxfId="83" priority="74">
      <formula>IF($AQ26="Moderado",TRUE,FALSE)</formula>
    </cfRule>
    <cfRule type="expression" dxfId="82" priority="75">
      <formula>IF($AQ26="Alto",TRUE,FALSE)</formula>
    </cfRule>
    <cfRule type="expression" dxfId="81" priority="76">
      <formula>IF($AQ26="Extremo",TRUE,FALSE)</formula>
    </cfRule>
  </conditionalFormatting>
  <conditionalFormatting sqref="W26">
    <cfRule type="expression" dxfId="80" priority="69">
      <formula>IF($W26="Bajo",TRUE,FALSE)</formula>
    </cfRule>
    <cfRule type="expression" dxfId="79" priority="70">
      <formula>IF($W26="Moderado",TRUE,FALSE)</formula>
    </cfRule>
    <cfRule type="expression" dxfId="78" priority="71">
      <formula>IF($W26="Alto",TRUE,FALSE)</formula>
    </cfRule>
    <cfRule type="expression" dxfId="77" priority="72">
      <formula>IF($W26="Extremo",TRUE,FALSE)</formula>
    </cfRule>
  </conditionalFormatting>
  <conditionalFormatting sqref="L9:N9 L10:M11">
    <cfRule type="expression" dxfId="76" priority="64">
      <formula>IF($L9="Muy alta",TRUE,FALSE)</formula>
    </cfRule>
    <cfRule type="expression" dxfId="75" priority="65">
      <formula>IF($L9="Alta",TRUE,FALSE)</formula>
    </cfRule>
    <cfRule type="expression" dxfId="74" priority="66">
      <formula>IF($L9="Media",TRUE,FALSE)</formula>
    </cfRule>
    <cfRule type="expression" dxfId="73" priority="67">
      <formula>IF($L9="Baja",TRUE,FALSE)</formula>
    </cfRule>
    <cfRule type="expression" dxfId="72" priority="68">
      <formula>IF($L9="Muy Baja",TRUE,FALSE)</formula>
    </cfRule>
  </conditionalFormatting>
  <conditionalFormatting sqref="U9:V9 U10:U11">
    <cfRule type="expression" dxfId="71" priority="59">
      <formula>IF($U9=100%,TRUE,FALSE)</formula>
    </cfRule>
    <cfRule type="expression" dxfId="70" priority="60">
      <formula>IF($U9=80%,TRUE,FALSE)</formula>
    </cfRule>
    <cfRule type="expression" dxfId="69" priority="61">
      <formula>IF($U9=60%,TRUE,FALSE)</formula>
    </cfRule>
    <cfRule type="expression" dxfId="68" priority="62">
      <formula>IF($U9=40%,TRUE,FALSE)</formula>
    </cfRule>
    <cfRule type="expression" dxfId="67" priority="63">
      <formula>IF($U9=20%,TRUE,FALSE)</formula>
    </cfRule>
  </conditionalFormatting>
  <conditionalFormatting sqref="AN9:AP9 AN10:AN11">
    <cfRule type="expression" dxfId="66" priority="54">
      <formula>IF($U9=100%,TRUE,FALSE)</formula>
    </cfRule>
    <cfRule type="expression" dxfId="65" priority="55">
      <formula>IF($U9=80%,TRUE,FALSE)</formula>
    </cfRule>
    <cfRule type="expression" dxfId="64" priority="56">
      <formula>IF($U9=60%,TRUE,FALSE)</formula>
    </cfRule>
    <cfRule type="expression" dxfId="63" priority="57">
      <formula>IF($U9=40%,TRUE,FALSE)</formula>
    </cfRule>
    <cfRule type="expression" dxfId="62" priority="58">
      <formula>IF($U9=20%,TRUE,FALSE)</formula>
    </cfRule>
  </conditionalFormatting>
  <conditionalFormatting sqref="N8">
    <cfRule type="expression" dxfId="61" priority="49">
      <formula>IF($L8="Muy alta",TRUE,FALSE)</formula>
    </cfRule>
    <cfRule type="expression" dxfId="60" priority="50">
      <formula>IF($L8="Alta",TRUE,FALSE)</formula>
    </cfRule>
    <cfRule type="expression" dxfId="59" priority="51">
      <formula>IF($L8="Media",TRUE,FALSE)</formula>
    </cfRule>
    <cfRule type="expression" dxfId="58" priority="52">
      <formula>IF($L8="Baja",TRUE,FALSE)</formula>
    </cfRule>
    <cfRule type="expression" dxfId="57" priority="53">
      <formula>IF($L8="Muy Baja",TRUE,FALSE)</formula>
    </cfRule>
  </conditionalFormatting>
  <conditionalFormatting sqref="V8 AO8:AP8">
    <cfRule type="expression" dxfId="56" priority="44">
      <formula>IF($U8=100%,TRUE,FALSE)</formula>
    </cfRule>
    <cfRule type="expression" dxfId="55" priority="45">
      <formula>IF($U8=80%,TRUE,FALSE)</formula>
    </cfRule>
    <cfRule type="expression" dxfId="54" priority="46">
      <formula>IF($U8=60%,TRUE,FALSE)</formula>
    </cfRule>
    <cfRule type="expression" dxfId="53" priority="47">
      <formula>IF($U8=40%,TRUE,FALSE)</formula>
    </cfRule>
    <cfRule type="expression" dxfId="52" priority="48">
      <formula>IF($U8=20%,TRUE,FALSE)</formula>
    </cfRule>
  </conditionalFormatting>
  <conditionalFormatting sqref="L7:N7">
    <cfRule type="expression" dxfId="51" priority="39">
      <formula>IF($L7="Muy alta",TRUE,FALSE)</formula>
    </cfRule>
    <cfRule type="expression" dxfId="50" priority="40">
      <formula>IF($L7="Alta",TRUE,FALSE)</formula>
    </cfRule>
    <cfRule type="expression" dxfId="49" priority="41">
      <formula>IF($L7="Media",TRUE,FALSE)</formula>
    </cfRule>
    <cfRule type="expression" dxfId="48" priority="42">
      <formula>IF($L7="Baja",TRUE,FALSE)</formula>
    </cfRule>
    <cfRule type="expression" dxfId="47" priority="43">
      <formula>IF($L7="Muy Baja",TRUE,FALSE)</formula>
    </cfRule>
  </conditionalFormatting>
  <conditionalFormatting sqref="U7:V7 AM7:AP7">
    <cfRule type="expression" dxfId="46" priority="34">
      <formula>IF($U7=100%,TRUE,FALSE)</formula>
    </cfRule>
    <cfRule type="expression" dxfId="45" priority="35">
      <formula>IF($U7=80%,TRUE,FALSE)</formula>
    </cfRule>
    <cfRule type="expression" dxfId="44" priority="36">
      <formula>IF($U7=60%,TRUE,FALSE)</formula>
    </cfRule>
    <cfRule type="expression" dxfId="43" priority="37">
      <formula>IF($U7=40%,TRUE,FALSE)</formula>
    </cfRule>
    <cfRule type="expression" dxfId="42" priority="38">
      <formula>IF($U7=20%,TRUE,FALSE)</formula>
    </cfRule>
  </conditionalFormatting>
  <conditionalFormatting sqref="Q7">
    <cfRule type="expression" dxfId="41" priority="29">
      <formula>IF($Q7="Catastrofico 100%",TRUE,FALSE)</formula>
    </cfRule>
    <cfRule type="expression" dxfId="40" priority="30">
      <formula>IF($Q7="Mayor 80%",TRUE,FALSE)</formula>
    </cfRule>
    <cfRule type="expression" dxfId="39" priority="31">
      <formula>IF($Q7="Moderado 60%",TRUE,FALSE)</formula>
    </cfRule>
    <cfRule type="expression" dxfId="38" priority="32">
      <formula>IF($Q7="Menor 40%",TRUE,FALSE)</formula>
    </cfRule>
    <cfRule type="expression" dxfId="37" priority="33">
      <formula>IF($Q7="Leve 20%",TRUE,FALSE)</formula>
    </cfRule>
  </conditionalFormatting>
  <conditionalFormatting sqref="S7">
    <cfRule type="expression" dxfId="36" priority="24">
      <formula>IF($S7="Catastrofico 100%",TRUE,FALSE)</formula>
    </cfRule>
    <cfRule type="expression" dxfId="35" priority="25">
      <formula>IF($S7="Mayor 80%",TRUE,FALSE)</formula>
    </cfRule>
    <cfRule type="expression" dxfId="34" priority="26">
      <formula>IF($S7="Moderado 60%",TRUE,FALSE)</formula>
    </cfRule>
    <cfRule type="expression" dxfId="33" priority="27">
      <formula>IF($S7="Menor 40%",TRUE,FALSE)</formula>
    </cfRule>
    <cfRule type="expression" dxfId="32" priority="28">
      <formula>IF($S7="Leve 20%",TRUE,FALSE)</formula>
    </cfRule>
  </conditionalFormatting>
  <conditionalFormatting sqref="AJ7:AK7">
    <cfRule type="expression" dxfId="31" priority="19">
      <formula>IF($AJ7="Muy alta",TRUE,FALSE)</formula>
    </cfRule>
    <cfRule type="expression" dxfId="30" priority="20">
      <formula>IF($AJ7="Alta",TRUE,FALSE)</formula>
    </cfRule>
    <cfRule type="expression" dxfId="29" priority="21">
      <formula>IF($AJ7="Media",TRUE,FALSE)</formula>
    </cfRule>
    <cfRule type="expression" dxfId="28" priority="22">
      <formula>IF($AJ7="Baja",TRUE,FALSE)</formula>
    </cfRule>
    <cfRule type="expression" dxfId="27" priority="23">
      <formula>IF($AJ7="Muy baja",TRUE,FALSE)</formula>
    </cfRule>
  </conditionalFormatting>
  <conditionalFormatting sqref="AQ7">
    <cfRule type="expression" dxfId="26" priority="15">
      <formula>IF($AQ7="Bajo",TRUE,FALSE)</formula>
    </cfRule>
    <cfRule type="expression" dxfId="25" priority="16">
      <formula>IF($AQ7="Moderado",TRUE,FALSE)</formula>
    </cfRule>
    <cfRule type="expression" dxfId="24" priority="17">
      <formula>IF($AQ7="Alto",TRUE,FALSE)</formula>
    </cfRule>
    <cfRule type="expression" dxfId="23" priority="18">
      <formula>IF($AQ7="Extremo",TRUE,FALSE)</formula>
    </cfRule>
  </conditionalFormatting>
  <conditionalFormatting sqref="W7">
    <cfRule type="expression" dxfId="22" priority="11">
      <formula>IF($W7="Bajo",TRUE,FALSE)</formula>
    </cfRule>
    <cfRule type="expression" dxfId="21" priority="12">
      <formula>IF($W7="Moderado",TRUE,FALSE)</formula>
    </cfRule>
    <cfRule type="expression" dxfId="20" priority="13">
      <formula>IF($W7="Alto",TRUE,FALSE)</formula>
    </cfRule>
    <cfRule type="expression" dxfId="19" priority="14">
      <formula>IF($W7="Extremo",TRUE,FALSE)</formula>
    </cfRule>
  </conditionalFormatting>
  <conditionalFormatting sqref="L12:N12">
    <cfRule type="expression" dxfId="18" priority="6">
      <formula>IF($L12="Muy alta",TRUE,FALSE)</formula>
    </cfRule>
    <cfRule type="expression" dxfId="17" priority="7">
      <formula>IF($L12="Alta",TRUE,FALSE)</formula>
    </cfRule>
    <cfRule type="expression" dxfId="16" priority="8">
      <formula>IF($L12="Media",TRUE,FALSE)</formula>
    </cfRule>
    <cfRule type="expression" dxfId="15" priority="9">
      <formula>IF($L12="Baja",TRUE,FALSE)</formula>
    </cfRule>
    <cfRule type="expression" dxfId="14" priority="10">
      <formula>IF($L12="Muy Baja",TRUE,FALSE)</formula>
    </cfRule>
  </conditionalFormatting>
  <conditionalFormatting sqref="U12:V12 AM12:AP12">
    <cfRule type="expression" dxfId="13" priority="1">
      <formula>IF($U12=100%,TRUE,FALSE)</formula>
    </cfRule>
    <cfRule type="expression" dxfId="12" priority="2">
      <formula>IF($U12=80%,TRUE,FALSE)</formula>
    </cfRule>
    <cfRule type="expression" dxfId="11" priority="3">
      <formula>IF($U12=60%,TRUE,FALSE)</formula>
    </cfRule>
    <cfRule type="expression" dxfId="10" priority="4">
      <formula>IF($U12=40%,TRUE,FALSE)</formula>
    </cfRule>
    <cfRule type="expression" dxfId="9" priority="5">
      <formula>IF($U12=20%,TRUE,FALSE)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K16 K25:K26 K28 K31 K21:K22 K9 K7</xm:sqref>
        </x14:dataValidation>
        <x14:dataValidation type="list" allowBlank="1" showInputMessage="1" showErrorMessage="1" xr:uid="{161664FB-FB43-46A2-ACA3-A1D959DBE1E8}">
          <x14:formula1>
            <xm:f>Listas!$E$3:$E$7</xm:f>
          </x14:formula1>
          <xm:sqref>O12:O13 O16 O25:O26 O28 O31 O21:O22 O9 O7</xm:sqref>
        </x14:dataValidation>
        <x14:dataValidation type="list" allowBlank="1" showInputMessage="1" showErrorMessage="1" xr:uid="{CE63960E-9783-4930-BB1A-C82EC5B2BDFA}">
          <x14:formula1>
            <xm:f>Listas!$F$3:$F$7</xm:f>
          </x14:formula1>
          <xm:sqref>P12:P13 P16 P25:P26 P28 P31 P21:P22 P9 P7</xm:sqref>
        </x14:dataValidation>
        <x14:dataValidation type="list" allowBlank="1" showInputMessage="1" showErrorMessage="1" xr:uid="{BC795DE6-5D32-4AE9-9E87-F5BDD0C633CF}">
          <x14:formula1>
            <xm:f>Listas!$I$2:$I$3</xm:f>
          </x14:formula1>
          <xm:sqref>AD30:AD31 AC29:AD29 AC25:AC28 AD22:AD28 AC31:AD31 AC22 AC7:AD21</xm:sqref>
        </x14:dataValidation>
        <x14:dataValidation type="list" allowBlank="1" showInputMessage="1" showErrorMessage="1" xr:uid="{2C27F230-6833-4B66-91EB-0AC5B9E00340}">
          <x14:formula1>
            <xm:f>Listas!$N$2:$N$5</xm:f>
          </x14:formula1>
          <xm:sqref>AR12:AR13 AR16 AR25:AR26 AR28 AR31 AR21:AR22 AR9 AR7</xm:sqref>
        </x14:dataValidation>
        <x14:dataValidation type="list" allowBlank="1" showInputMessage="1" showErrorMessage="1" xr:uid="{008DCCA4-6B15-4E9E-BF0B-024B6C2A85D2}">
          <x14:formula1>
            <xm:f>Listas!$A$2:$A$10</xm:f>
          </x14:formula1>
          <xm:sqref>J12:J13 J16 J25:J26 J28 J31 J21:J22 J9 J7</xm:sqref>
        </x14:dataValidation>
        <x14:dataValidation type="list" allowBlank="1" showInputMessage="1" showErrorMessage="1" xr:uid="{1651180C-A264-4DBE-8DDC-1E33069FADA3}">
          <x14:formula1>
            <xm:f>Listas!$R$2:$R$3</xm:f>
          </x14:formula1>
          <xm:sqref>B12:B13 B16 B25:B26 B28 B31 B21:B22 B9 B7</xm:sqref>
        </x14:dataValidation>
        <x14:dataValidation type="list" allowBlank="1" showInputMessage="1" showErrorMessage="1" xr:uid="{C02F0F0B-BE94-4170-B066-729F35051F44}">
          <x14:formula1>
            <xm:f>Listas!$T$2:$T$3</xm:f>
          </x14:formula1>
          <xm:sqref>BF12:BF13 AZ12:AZ13 BL12:BL13 BL16 BF16 AZ16 BF25:BF28 BL21:BL22 BL25:BL28 BF31 BF21:BF22 AZ31 AZ21:AZ22 BL31 AZ25:AZ26 AZ28 BF7:BF9 AZ9 BL7:BL9 AZ7</xm:sqref>
        </x14:dataValidation>
        <x14:dataValidation type="list" allowBlank="1" showInputMessage="1" showErrorMessage="1" xr:uid="{F4C3936E-7187-4E9B-9409-5FEAD27D909E}">
          <x14:formula1>
            <xm:f>Listas!$H$2:$H$4</xm:f>
          </x14:formula1>
          <xm:sqref>AA31 AA7:AA29</xm:sqref>
        </x14:dataValidation>
        <x14:dataValidation type="list" allowBlank="1" showInputMessage="1" showErrorMessage="1" xr:uid="{2F1CA850-B5CC-4D9E-887D-25F63C0DF97B}">
          <x14:formula1>
            <xm:f>Listas!$J$2:$J$3</xm:f>
          </x14:formula1>
          <xm:sqref>AF31 AF7:AF29</xm:sqref>
        </x14:dataValidation>
        <x14:dataValidation type="list" allowBlank="1" showInputMessage="1" showErrorMessage="1" xr:uid="{B34E9BD0-E261-482D-BFD0-A58D3E1817FF}">
          <x14:formula1>
            <xm:f>Listas!$K$2:$K$3</xm:f>
          </x14:formula1>
          <xm:sqref>AG31 AG7:AG29</xm:sqref>
        </x14:dataValidation>
        <x14:dataValidation type="list" allowBlank="1" showInputMessage="1" showErrorMessage="1" xr:uid="{46975C80-A6DF-4BD4-BD1D-DB8F650B5A7F}">
          <x14:formula1>
            <xm:f>Listas!$L$2:$L$3</xm:f>
          </x14:formula1>
          <xm:sqref>AH31 AH7:AH29</xm:sqref>
        </x14:dataValidation>
        <x14:dataValidation type="list" allowBlank="1" showInputMessage="1" showErrorMessage="1" xr:uid="{46D6E266-95CA-41BA-99FE-E9CCB3C9174A}">
          <x14:formula1>
            <xm:f>Listas!$P$2:$P$4</xm:f>
          </x14:formula1>
          <xm:sqref>AW7:AW31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165</v>
      </c>
      <c r="E1" s="228" t="s">
        <v>166</v>
      </c>
      <c r="F1" s="228"/>
      <c r="H1" s="229" t="s">
        <v>16</v>
      </c>
      <c r="I1" s="229"/>
      <c r="J1" s="229"/>
      <c r="K1" s="229"/>
      <c r="L1" s="229"/>
      <c r="N1" s="15" t="s">
        <v>22</v>
      </c>
      <c r="P1" s="17" t="s">
        <v>45</v>
      </c>
      <c r="R1" s="17" t="s">
        <v>167</v>
      </c>
      <c r="T1" s="18" t="s">
        <v>48</v>
      </c>
    </row>
    <row r="2" spans="1:23" ht="49.5" customHeight="1">
      <c r="A2" s="19" t="s">
        <v>168</v>
      </c>
      <c r="C2" s="21" t="s">
        <v>123</v>
      </c>
      <c r="E2" s="24" t="s">
        <v>169</v>
      </c>
      <c r="F2" s="24" t="s">
        <v>31</v>
      </c>
      <c r="H2" s="32" t="s">
        <v>65</v>
      </c>
      <c r="I2" s="32" t="s">
        <v>170</v>
      </c>
      <c r="J2" s="32" t="s">
        <v>67</v>
      </c>
      <c r="K2" s="32" t="s">
        <v>68</v>
      </c>
      <c r="L2" s="32" t="s">
        <v>69</v>
      </c>
      <c r="N2" s="31" t="s">
        <v>171</v>
      </c>
      <c r="P2" s="45" t="s">
        <v>98</v>
      </c>
      <c r="R2" s="32" t="s">
        <v>53</v>
      </c>
      <c r="T2" s="35" t="s">
        <v>76</v>
      </c>
    </row>
    <row r="3" spans="1:23" ht="49.5" customHeight="1">
      <c r="A3" s="19" t="s">
        <v>172</v>
      </c>
      <c r="C3" s="21" t="s">
        <v>93</v>
      </c>
      <c r="E3" s="25" t="s">
        <v>173</v>
      </c>
      <c r="F3" s="25" t="s">
        <v>174</v>
      </c>
      <c r="H3" s="32" t="s">
        <v>80</v>
      </c>
      <c r="I3" s="32" t="s">
        <v>66</v>
      </c>
      <c r="J3" s="32" t="s">
        <v>111</v>
      </c>
      <c r="K3" s="32" t="s">
        <v>95</v>
      </c>
      <c r="L3" s="32" t="s">
        <v>175</v>
      </c>
      <c r="N3" s="86" t="s">
        <v>176</v>
      </c>
      <c r="P3" s="46" t="s">
        <v>73</v>
      </c>
      <c r="R3" s="32" t="s">
        <v>130</v>
      </c>
      <c r="T3" s="35" t="s">
        <v>177</v>
      </c>
    </row>
    <row r="4" spans="1:23" ht="96" customHeight="1">
      <c r="A4" s="19" t="s">
        <v>178</v>
      </c>
      <c r="C4" s="21" t="s">
        <v>62</v>
      </c>
      <c r="E4" s="25" t="s">
        <v>179</v>
      </c>
      <c r="F4" s="25" t="s">
        <v>180</v>
      </c>
      <c r="H4" s="32" t="s">
        <v>110</v>
      </c>
      <c r="I4" s="11"/>
      <c r="J4" s="11"/>
      <c r="K4" s="11"/>
      <c r="L4" s="11"/>
      <c r="N4" s="33" t="s">
        <v>181</v>
      </c>
      <c r="P4" s="45" t="s">
        <v>182</v>
      </c>
    </row>
    <row r="5" spans="1:23" ht="49.5" customHeight="1">
      <c r="A5" s="19" t="s">
        <v>183</v>
      </c>
      <c r="C5" s="21" t="s">
        <v>184</v>
      </c>
      <c r="E5" s="25" t="s">
        <v>185</v>
      </c>
      <c r="F5" s="25" t="s">
        <v>63</v>
      </c>
    </row>
    <row r="6" spans="1:23" ht="49.5" customHeight="1">
      <c r="A6" s="19" t="s">
        <v>186</v>
      </c>
      <c r="C6" s="22" t="s">
        <v>187</v>
      </c>
      <c r="E6" s="25" t="s">
        <v>188</v>
      </c>
      <c r="F6" s="25" t="s">
        <v>189</v>
      </c>
      <c r="N6" s="30"/>
    </row>
    <row r="7" spans="1:23" ht="49.5" customHeight="1">
      <c r="A7" s="19" t="s">
        <v>190</v>
      </c>
      <c r="E7" s="25" t="s">
        <v>191</v>
      </c>
      <c r="F7" s="25" t="s">
        <v>192</v>
      </c>
    </row>
    <row r="8" spans="1:23" ht="49.5" customHeight="1">
      <c r="A8" s="19" t="s">
        <v>193</v>
      </c>
      <c r="C8" s="16" t="s">
        <v>194</v>
      </c>
      <c r="E8" s="23"/>
      <c r="F8" s="23"/>
    </row>
    <row r="9" spans="1:23" ht="51.75" customHeight="1">
      <c r="A9" s="19" t="s">
        <v>195</v>
      </c>
      <c r="C9" s="32" t="s">
        <v>196</v>
      </c>
    </row>
    <row r="10" spans="1:23" ht="55.5" customHeight="1">
      <c r="A10" s="19" t="s">
        <v>197</v>
      </c>
      <c r="C10" s="32" t="s">
        <v>198</v>
      </c>
      <c r="E10" s="23"/>
      <c r="F10" s="23"/>
    </row>
    <row r="11" spans="1:23" ht="40.5" customHeight="1">
      <c r="A11" s="19" t="s">
        <v>199</v>
      </c>
      <c r="C11" s="32" t="s">
        <v>200</v>
      </c>
    </row>
    <row r="12" spans="1:23" ht="40.5" customHeight="1">
      <c r="C12" s="32" t="s">
        <v>201</v>
      </c>
    </row>
    <row r="13" spans="1:23" ht="40.5" customHeight="1">
      <c r="C13" s="32" t="s">
        <v>202</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30" t="s">
        <v>203</v>
      </c>
      <c r="C1" s="230"/>
      <c r="D1" s="230"/>
      <c r="E1" s="230"/>
      <c r="F1" s="230"/>
      <c r="G1" s="230"/>
      <c r="H1" s="230"/>
      <c r="I1" s="230"/>
      <c r="J1" s="230"/>
      <c r="K1" s="230"/>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204</v>
      </c>
      <c r="D4" s="20" t="s">
        <v>204</v>
      </c>
      <c r="E4" s="20" t="s">
        <v>205</v>
      </c>
      <c r="F4" s="20" t="s">
        <v>206</v>
      </c>
      <c r="G4" s="20" t="s">
        <v>207</v>
      </c>
    </row>
    <row r="5" spans="1:27">
      <c r="B5" s="42">
        <v>0.4</v>
      </c>
      <c r="C5" s="20" t="s">
        <v>204</v>
      </c>
      <c r="D5" s="20" t="s">
        <v>205</v>
      </c>
      <c r="E5" s="20" t="s">
        <v>205</v>
      </c>
      <c r="F5" s="20" t="s">
        <v>206</v>
      </c>
      <c r="G5" s="20" t="s">
        <v>207</v>
      </c>
    </row>
    <row r="6" spans="1:27">
      <c r="B6" s="42">
        <v>0.6</v>
      </c>
      <c r="C6" s="20" t="s">
        <v>205</v>
      </c>
      <c r="D6" s="20" t="s">
        <v>205</v>
      </c>
      <c r="E6" s="20" t="s">
        <v>205</v>
      </c>
      <c r="F6" s="20" t="s">
        <v>206</v>
      </c>
      <c r="G6" s="20" t="s">
        <v>207</v>
      </c>
    </row>
    <row r="7" spans="1:27">
      <c r="B7" s="42">
        <v>0.8</v>
      </c>
      <c r="C7" s="20" t="s">
        <v>205</v>
      </c>
      <c r="D7" s="20" t="s">
        <v>205</v>
      </c>
      <c r="E7" s="20" t="s">
        <v>206</v>
      </c>
      <c r="F7" s="20" t="s">
        <v>206</v>
      </c>
      <c r="G7" s="20" t="s">
        <v>207</v>
      </c>
    </row>
    <row r="8" spans="1:27">
      <c r="B8" s="42">
        <v>1</v>
      </c>
      <c r="C8" s="20" t="s">
        <v>206</v>
      </c>
      <c r="D8" s="20" t="s">
        <v>206</v>
      </c>
      <c r="E8" s="20" t="s">
        <v>206</v>
      </c>
      <c r="F8" s="20" t="s">
        <v>206</v>
      </c>
      <c r="G8" s="20" t="s">
        <v>207</v>
      </c>
    </row>
    <row r="9" spans="1:27">
      <c r="B9" s="42"/>
    </row>
    <row r="10" spans="1:27">
      <c r="B10" s="42"/>
    </row>
    <row r="20" spans="1:10" ht="29.25" customHeight="1">
      <c r="A20" s="230" t="s">
        <v>208</v>
      </c>
      <c r="B20" s="230"/>
      <c r="C20" s="230"/>
      <c r="D20" s="230"/>
      <c r="E20" s="230"/>
      <c r="F20" s="230"/>
      <c r="G20" s="230"/>
      <c r="H20" s="230"/>
      <c r="I20" s="230"/>
      <c r="J20" s="230"/>
    </row>
    <row r="22" spans="1:10">
      <c r="C22" s="43" t="s">
        <v>23</v>
      </c>
      <c r="D22" s="41"/>
    </row>
    <row r="23" spans="1:10">
      <c r="B23" s="20"/>
      <c r="C23" s="47" t="s">
        <v>209</v>
      </c>
      <c r="D23" s="47" t="s">
        <v>210</v>
      </c>
      <c r="E23" s="47" t="s">
        <v>205</v>
      </c>
      <c r="F23" s="47" t="s">
        <v>211</v>
      </c>
      <c r="G23" s="47" t="s">
        <v>212</v>
      </c>
    </row>
    <row r="24" spans="1:10">
      <c r="A24" s="41" t="s">
        <v>35</v>
      </c>
      <c r="B24" s="47" t="s">
        <v>213</v>
      </c>
      <c r="C24" s="20" t="s">
        <v>214</v>
      </c>
      <c r="D24" s="20" t="s">
        <v>214</v>
      </c>
      <c r="E24" s="20" t="s">
        <v>207</v>
      </c>
      <c r="F24" s="20" t="s">
        <v>207</v>
      </c>
      <c r="G24" s="20" t="s">
        <v>207</v>
      </c>
    </row>
    <row r="25" spans="1:10">
      <c r="B25" s="47" t="s">
        <v>215</v>
      </c>
      <c r="C25" s="20" t="s">
        <v>214</v>
      </c>
      <c r="D25" s="20" t="s">
        <v>214</v>
      </c>
      <c r="E25" s="20" t="s">
        <v>206</v>
      </c>
      <c r="F25" s="20" t="s">
        <v>207</v>
      </c>
      <c r="G25" s="20" t="s">
        <v>207</v>
      </c>
    </row>
    <row r="26" spans="1:10">
      <c r="B26" s="47" t="s">
        <v>216</v>
      </c>
      <c r="C26" s="20" t="s">
        <v>214</v>
      </c>
      <c r="D26" s="20" t="s">
        <v>214</v>
      </c>
      <c r="E26" s="20" t="s">
        <v>206</v>
      </c>
      <c r="F26" s="20" t="s">
        <v>207</v>
      </c>
      <c r="G26" s="20" t="s">
        <v>207</v>
      </c>
    </row>
    <row r="27" spans="1:10">
      <c r="B27" s="47" t="s">
        <v>217</v>
      </c>
      <c r="C27" s="20" t="s">
        <v>214</v>
      </c>
      <c r="D27" s="20" t="s">
        <v>214</v>
      </c>
      <c r="E27" s="20" t="s">
        <v>205</v>
      </c>
      <c r="F27" s="20" t="s">
        <v>206</v>
      </c>
      <c r="G27" s="20" t="s">
        <v>207</v>
      </c>
    </row>
    <row r="28" spans="1:10">
      <c r="B28" s="47" t="s">
        <v>218</v>
      </c>
      <c r="C28" s="20" t="s">
        <v>214</v>
      </c>
      <c r="D28" s="20" t="s">
        <v>214</v>
      </c>
      <c r="E28" s="20" t="s">
        <v>205</v>
      </c>
      <c r="F28" s="20" t="s">
        <v>206</v>
      </c>
      <c r="G28" s="20" t="s">
        <v>207</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34" t="s">
        <v>219</v>
      </c>
      <c r="B1" s="234"/>
      <c r="C1" s="234"/>
    </row>
    <row r="2" spans="1:3">
      <c r="A2" s="1" t="s">
        <v>220</v>
      </c>
      <c r="B2" s="1" t="s">
        <v>221</v>
      </c>
      <c r="C2" s="1" t="s">
        <v>222</v>
      </c>
    </row>
    <row r="3" spans="1:3">
      <c r="A3" s="2" t="s">
        <v>223</v>
      </c>
      <c r="B3" s="2" t="s">
        <v>224</v>
      </c>
      <c r="C3" s="2" t="s">
        <v>225</v>
      </c>
    </row>
    <row r="4" spans="1:3">
      <c r="A4" s="2" t="s">
        <v>226</v>
      </c>
      <c r="B4" s="2" t="s">
        <v>227</v>
      </c>
      <c r="C4" s="2" t="s">
        <v>228</v>
      </c>
    </row>
    <row r="5" spans="1:3">
      <c r="A5" s="2" t="s">
        <v>229</v>
      </c>
      <c r="B5" s="2" t="s">
        <v>230</v>
      </c>
      <c r="C5" s="2" t="s">
        <v>231</v>
      </c>
    </row>
    <row r="6" spans="1:3">
      <c r="A6" s="2" t="s">
        <v>232</v>
      </c>
      <c r="B6" s="2" t="s">
        <v>233</v>
      </c>
      <c r="C6" s="2" t="s">
        <v>234</v>
      </c>
    </row>
    <row r="7" spans="1:3">
      <c r="A7" s="2" t="s">
        <v>235</v>
      </c>
      <c r="B7" s="2" t="s">
        <v>236</v>
      </c>
      <c r="C7" s="2" t="s">
        <v>237</v>
      </c>
    </row>
    <row r="8" spans="1:3">
      <c r="A8" s="2" t="s">
        <v>238</v>
      </c>
      <c r="B8" s="2" t="s">
        <v>239</v>
      </c>
      <c r="C8" s="2" t="s">
        <v>240</v>
      </c>
    </row>
    <row r="9" spans="1:3">
      <c r="A9" s="2"/>
      <c r="B9" s="2"/>
      <c r="C9" s="2" t="s">
        <v>241</v>
      </c>
    </row>
    <row r="11" spans="1:3">
      <c r="A11" s="1" t="s">
        <v>242</v>
      </c>
    </row>
    <row r="12" spans="1:3">
      <c r="A12" s="2" t="s">
        <v>235</v>
      </c>
    </row>
    <row r="13" spans="1:3">
      <c r="A13" s="2" t="s">
        <v>243</v>
      </c>
    </row>
    <row r="14" spans="1:3">
      <c r="A14" s="2" t="s">
        <v>244</v>
      </c>
    </row>
    <row r="15" spans="1:3">
      <c r="A15" s="2" t="s">
        <v>245</v>
      </c>
    </row>
    <row r="16" spans="1:3">
      <c r="A16" s="2" t="s">
        <v>233</v>
      </c>
    </row>
    <row r="17" spans="1:3">
      <c r="A17" s="2" t="s">
        <v>246</v>
      </c>
    </row>
    <row r="18" spans="1:3">
      <c r="A18" s="2" t="s">
        <v>247</v>
      </c>
    </row>
    <row r="19" spans="1:3">
      <c r="A19" s="2" t="s">
        <v>248</v>
      </c>
    </row>
    <row r="20" spans="1:3">
      <c r="A20" s="2" t="s">
        <v>249</v>
      </c>
    </row>
    <row r="22" spans="1:3">
      <c r="A22" s="234" t="s">
        <v>250</v>
      </c>
      <c r="B22" s="234"/>
    </row>
    <row r="23" spans="1:3">
      <c r="A23" s="1" t="s">
        <v>251</v>
      </c>
      <c r="B23" s="1" t="s">
        <v>252</v>
      </c>
    </row>
    <row r="24" spans="1:3">
      <c r="A24" s="2" t="s">
        <v>253</v>
      </c>
      <c r="B24" s="2" t="s">
        <v>254</v>
      </c>
    </row>
    <row r="25" spans="1:3">
      <c r="A25" s="2" t="s">
        <v>255</v>
      </c>
      <c r="B25" s="2" t="s">
        <v>256</v>
      </c>
    </row>
    <row r="26" spans="1:3">
      <c r="A26" s="2" t="s">
        <v>257</v>
      </c>
      <c r="B26" s="2" t="s">
        <v>258</v>
      </c>
    </row>
    <row r="27" spans="1:3">
      <c r="A27" s="2" t="s">
        <v>259</v>
      </c>
      <c r="B27" s="2" t="s">
        <v>260</v>
      </c>
    </row>
    <row r="28" spans="1:3">
      <c r="A28" s="2" t="s">
        <v>261</v>
      </c>
      <c r="B28" s="2" t="s">
        <v>262</v>
      </c>
    </row>
    <row r="30" spans="1:3">
      <c r="A30" s="234" t="s">
        <v>263</v>
      </c>
      <c r="B30" s="234"/>
      <c r="C30" s="234"/>
    </row>
    <row r="31" spans="1:3">
      <c r="A31" s="1" t="s">
        <v>251</v>
      </c>
      <c r="B31" s="1" t="s">
        <v>252</v>
      </c>
      <c r="C31" s="4" t="s">
        <v>263</v>
      </c>
    </row>
    <row r="32" spans="1:3">
      <c r="A32" s="5" t="s">
        <v>261</v>
      </c>
      <c r="B32" s="2" t="s">
        <v>254</v>
      </c>
      <c r="C32" s="2" t="s">
        <v>264</v>
      </c>
    </row>
    <row r="33" spans="1:3">
      <c r="A33" s="5" t="s">
        <v>261</v>
      </c>
      <c r="B33" s="2" t="s">
        <v>256</v>
      </c>
      <c r="C33" s="2" t="s">
        <v>264</v>
      </c>
    </row>
    <row r="34" spans="1:3">
      <c r="A34" s="5" t="s">
        <v>261</v>
      </c>
      <c r="B34" s="2" t="s">
        <v>258</v>
      </c>
      <c r="C34" s="2" t="s">
        <v>258</v>
      </c>
    </row>
    <row r="35" spans="1:3">
      <c r="A35" s="5" t="s">
        <v>261</v>
      </c>
      <c r="B35" s="2" t="s">
        <v>260</v>
      </c>
      <c r="C35" s="2" t="s">
        <v>265</v>
      </c>
    </row>
    <row r="36" spans="1:3">
      <c r="A36" s="5" t="s">
        <v>261</v>
      </c>
      <c r="B36" s="2" t="s">
        <v>262</v>
      </c>
      <c r="C36" s="2" t="s">
        <v>266</v>
      </c>
    </row>
    <row r="37" spans="1:3">
      <c r="A37" s="5" t="s">
        <v>259</v>
      </c>
      <c r="B37" s="2" t="s">
        <v>254</v>
      </c>
      <c r="C37" s="2" t="s">
        <v>264</v>
      </c>
    </row>
    <row r="38" spans="1:3">
      <c r="A38" s="5" t="s">
        <v>259</v>
      </c>
      <c r="B38" s="2" t="s">
        <v>256</v>
      </c>
      <c r="C38" s="2" t="s">
        <v>264</v>
      </c>
    </row>
    <row r="39" spans="1:3">
      <c r="A39" s="5" t="s">
        <v>259</v>
      </c>
      <c r="B39" s="2" t="s">
        <v>258</v>
      </c>
      <c r="C39" s="2" t="s">
        <v>258</v>
      </c>
    </row>
    <row r="40" spans="1:3">
      <c r="A40" s="5" t="s">
        <v>259</v>
      </c>
      <c r="B40" s="2" t="s">
        <v>260</v>
      </c>
      <c r="C40" s="2" t="s">
        <v>265</v>
      </c>
    </row>
    <row r="41" spans="1:3">
      <c r="A41" s="5" t="s">
        <v>259</v>
      </c>
      <c r="B41" s="2" t="s">
        <v>262</v>
      </c>
      <c r="C41" s="2" t="s">
        <v>266</v>
      </c>
    </row>
    <row r="42" spans="1:3">
      <c r="A42" s="5" t="s">
        <v>257</v>
      </c>
      <c r="B42" s="2" t="s">
        <v>254</v>
      </c>
      <c r="C42" s="2" t="s">
        <v>264</v>
      </c>
    </row>
    <row r="43" spans="1:3">
      <c r="A43" s="5" t="s">
        <v>257</v>
      </c>
      <c r="B43" s="2" t="s">
        <v>256</v>
      </c>
      <c r="C43" s="2" t="s">
        <v>258</v>
      </c>
    </row>
    <row r="44" spans="1:3">
      <c r="A44" s="5" t="s">
        <v>257</v>
      </c>
      <c r="B44" s="2" t="s">
        <v>258</v>
      </c>
      <c r="C44" s="2" t="s">
        <v>265</v>
      </c>
    </row>
    <row r="45" spans="1:3">
      <c r="A45" s="5" t="s">
        <v>257</v>
      </c>
      <c r="B45" s="2" t="s">
        <v>260</v>
      </c>
      <c r="C45" s="2" t="s">
        <v>266</v>
      </c>
    </row>
    <row r="46" spans="1:3">
      <c r="A46" s="5" t="s">
        <v>257</v>
      </c>
      <c r="B46" s="2" t="s">
        <v>262</v>
      </c>
      <c r="C46" s="2" t="s">
        <v>266</v>
      </c>
    </row>
    <row r="47" spans="1:3">
      <c r="A47" s="6" t="s">
        <v>255</v>
      </c>
      <c r="B47" s="2" t="s">
        <v>254</v>
      </c>
      <c r="C47" s="2" t="s">
        <v>258</v>
      </c>
    </row>
    <row r="48" spans="1:3">
      <c r="A48" s="6" t="s">
        <v>255</v>
      </c>
      <c r="B48" s="2" t="s">
        <v>256</v>
      </c>
      <c r="C48" s="2" t="s">
        <v>265</v>
      </c>
    </row>
    <row r="49" spans="1:3">
      <c r="A49" s="6" t="s">
        <v>255</v>
      </c>
      <c r="B49" s="2" t="s">
        <v>258</v>
      </c>
      <c r="C49" s="2" t="s">
        <v>265</v>
      </c>
    </row>
    <row r="50" spans="1:3">
      <c r="A50" s="6" t="s">
        <v>255</v>
      </c>
      <c r="B50" s="2" t="s">
        <v>260</v>
      </c>
      <c r="C50" s="2" t="s">
        <v>266</v>
      </c>
    </row>
    <row r="51" spans="1:3">
      <c r="A51" s="6" t="s">
        <v>255</v>
      </c>
      <c r="B51" s="2" t="s">
        <v>262</v>
      </c>
      <c r="C51" s="2" t="s">
        <v>266</v>
      </c>
    </row>
    <row r="52" spans="1:3">
      <c r="A52" s="7" t="s">
        <v>253</v>
      </c>
      <c r="B52" s="2" t="s">
        <v>254</v>
      </c>
      <c r="C52" s="2" t="s">
        <v>265</v>
      </c>
    </row>
    <row r="53" spans="1:3">
      <c r="A53" s="7" t="s">
        <v>253</v>
      </c>
      <c r="B53" s="2" t="s">
        <v>256</v>
      </c>
      <c r="C53" s="2" t="s">
        <v>265</v>
      </c>
    </row>
    <row r="54" spans="1:3">
      <c r="A54" s="7" t="s">
        <v>253</v>
      </c>
      <c r="B54" s="2" t="s">
        <v>258</v>
      </c>
      <c r="C54" s="2" t="s">
        <v>266</v>
      </c>
    </row>
    <row r="55" spans="1:3">
      <c r="A55" s="7" t="s">
        <v>253</v>
      </c>
      <c r="B55" s="2" t="s">
        <v>260</v>
      </c>
      <c r="C55" s="2" t="s">
        <v>266</v>
      </c>
    </row>
    <row r="56" spans="1:3">
      <c r="A56" s="7" t="s">
        <v>253</v>
      </c>
      <c r="B56" s="2" t="s">
        <v>262</v>
      </c>
      <c r="C56" s="2" t="s">
        <v>266</v>
      </c>
    </row>
    <row r="59" spans="1:3">
      <c r="A59" s="9" t="s">
        <v>267</v>
      </c>
    </row>
    <row r="60" spans="1:3">
      <c r="A60" s="8" t="s">
        <v>268</v>
      </c>
    </row>
    <row r="61" spans="1:3">
      <c r="A61" s="8" t="s">
        <v>269</v>
      </c>
    </row>
    <row r="64" spans="1:3">
      <c r="A64" s="234" t="s">
        <v>270</v>
      </c>
      <c r="B64" s="234"/>
    </row>
    <row r="65" spans="1:2">
      <c r="A65" s="233" t="s">
        <v>271</v>
      </c>
      <c r="B65" s="2">
        <v>0</v>
      </c>
    </row>
    <row r="66" spans="1:2">
      <c r="A66" s="233"/>
      <c r="B66" s="2">
        <v>15</v>
      </c>
    </row>
    <row r="67" spans="1:2">
      <c r="A67" s="233" t="s">
        <v>272</v>
      </c>
      <c r="B67" s="2">
        <v>0</v>
      </c>
    </row>
    <row r="68" spans="1:2">
      <c r="A68" s="233"/>
      <c r="B68" s="2">
        <v>15</v>
      </c>
    </row>
    <row r="69" spans="1:2">
      <c r="A69" s="233" t="s">
        <v>273</v>
      </c>
      <c r="B69" s="2">
        <v>0</v>
      </c>
    </row>
    <row r="70" spans="1:2">
      <c r="A70" s="233"/>
      <c r="B70" s="2">
        <v>10</v>
      </c>
    </row>
    <row r="71" spans="1:2">
      <c r="A71" s="233"/>
      <c r="B71" s="2">
        <v>15</v>
      </c>
    </row>
    <row r="72" spans="1:2">
      <c r="A72" s="231" t="s">
        <v>274</v>
      </c>
      <c r="B72" s="2">
        <v>0</v>
      </c>
    </row>
    <row r="73" spans="1:2">
      <c r="A73" s="231"/>
      <c r="B73" s="2">
        <v>15</v>
      </c>
    </row>
    <row r="74" spans="1:2">
      <c r="A74" s="232" t="s">
        <v>275</v>
      </c>
      <c r="B74" s="2">
        <v>0</v>
      </c>
    </row>
    <row r="75" spans="1:2">
      <c r="A75" s="232"/>
      <c r="B75" s="2">
        <v>15</v>
      </c>
    </row>
    <row r="76" spans="1:2">
      <c r="A76" s="232" t="s">
        <v>276</v>
      </c>
      <c r="B76" s="2">
        <v>0</v>
      </c>
    </row>
    <row r="77" spans="1:2">
      <c r="A77" s="232"/>
      <c r="B77" s="2">
        <v>5</v>
      </c>
    </row>
    <row r="78" spans="1:2">
      <c r="A78" s="232"/>
      <c r="B78" s="2">
        <v>10</v>
      </c>
    </row>
    <row r="82" spans="1:3">
      <c r="A82" s="235" t="s">
        <v>277</v>
      </c>
      <c r="B82" s="2" t="s">
        <v>278</v>
      </c>
    </row>
    <row r="83" spans="1:3">
      <c r="A83" s="235"/>
      <c r="B83" s="2" t="s">
        <v>258</v>
      </c>
    </row>
    <row r="84" spans="1:3">
      <c r="A84" s="235"/>
      <c r="B84" s="3" t="s">
        <v>279</v>
      </c>
    </row>
    <row r="86" spans="1:3">
      <c r="A86" s="234" t="s">
        <v>280</v>
      </c>
      <c r="B86" s="234"/>
      <c r="C86" s="234"/>
    </row>
    <row r="87" spans="1:3">
      <c r="A87" s="1" t="s">
        <v>281</v>
      </c>
      <c r="B87" s="1" t="s">
        <v>282</v>
      </c>
      <c r="C87" s="1" t="s">
        <v>283</v>
      </c>
    </row>
    <row r="88" spans="1:3">
      <c r="A88" s="2" t="s">
        <v>278</v>
      </c>
      <c r="B88" s="2" t="s">
        <v>278</v>
      </c>
      <c r="C88" s="2" t="s">
        <v>278</v>
      </c>
    </row>
    <row r="89" spans="1:3">
      <c r="A89" s="2" t="s">
        <v>278</v>
      </c>
      <c r="B89" s="2" t="s">
        <v>258</v>
      </c>
      <c r="C89" s="2" t="s">
        <v>258</v>
      </c>
    </row>
    <row r="90" spans="1:3">
      <c r="A90" s="2" t="s">
        <v>278</v>
      </c>
      <c r="B90" s="2" t="s">
        <v>279</v>
      </c>
      <c r="C90" s="2" t="s">
        <v>279</v>
      </c>
    </row>
    <row r="91" spans="1:3">
      <c r="A91" s="2" t="s">
        <v>258</v>
      </c>
      <c r="B91" s="2" t="s">
        <v>278</v>
      </c>
      <c r="C91" s="2" t="s">
        <v>258</v>
      </c>
    </row>
    <row r="92" spans="1:3">
      <c r="A92" s="2" t="s">
        <v>258</v>
      </c>
      <c r="B92" s="2" t="s">
        <v>258</v>
      </c>
      <c r="C92" s="2" t="s">
        <v>258</v>
      </c>
    </row>
    <row r="93" spans="1:3">
      <c r="A93" s="2" t="s">
        <v>258</v>
      </c>
      <c r="B93" s="2" t="s">
        <v>279</v>
      </c>
      <c r="C93" s="2" t="s">
        <v>279</v>
      </c>
    </row>
    <row r="94" spans="1:3">
      <c r="A94" s="2" t="s">
        <v>279</v>
      </c>
      <c r="B94" s="2" t="s">
        <v>278</v>
      </c>
      <c r="C94" s="2" t="s">
        <v>279</v>
      </c>
    </row>
    <row r="95" spans="1:3">
      <c r="A95" s="2" t="s">
        <v>279</v>
      </c>
      <c r="B95" s="2" t="s">
        <v>258</v>
      </c>
      <c r="C95" s="2" t="s">
        <v>279</v>
      </c>
    </row>
    <row r="96" spans="1:3">
      <c r="A96" s="2" t="s">
        <v>279</v>
      </c>
      <c r="B96" s="2" t="s">
        <v>279</v>
      </c>
      <c r="C96" s="2" t="s">
        <v>279</v>
      </c>
    </row>
    <row r="99" spans="1:3" ht="15" customHeight="1">
      <c r="A99" s="231" t="s">
        <v>284</v>
      </c>
      <c r="B99" s="231"/>
      <c r="C99" s="11"/>
    </row>
    <row r="100" spans="1:3">
      <c r="A100" s="2">
        <v>1</v>
      </c>
      <c r="B100" s="2" t="s">
        <v>279</v>
      </c>
    </row>
    <row r="101" spans="1:3">
      <c r="A101" s="2">
        <v>2</v>
      </c>
      <c r="B101" s="2" t="s">
        <v>279</v>
      </c>
    </row>
    <row r="102" spans="1:3">
      <c r="A102" s="2">
        <v>3</v>
      </c>
      <c r="B102" s="2" t="s">
        <v>279</v>
      </c>
    </row>
    <row r="103" spans="1:3">
      <c r="A103" s="2">
        <v>4</v>
      </c>
      <c r="B103" s="2" t="s">
        <v>279</v>
      </c>
    </row>
    <row r="104" spans="1:3">
      <c r="A104" s="2">
        <v>5</v>
      </c>
      <c r="B104" s="2" t="s">
        <v>279</v>
      </c>
    </row>
    <row r="105" spans="1:3">
      <c r="A105" s="2">
        <v>6</v>
      </c>
      <c r="B105" s="2" t="s">
        <v>279</v>
      </c>
    </row>
    <row r="106" spans="1:3">
      <c r="A106" s="2">
        <v>7</v>
      </c>
      <c r="B106" s="2" t="s">
        <v>279</v>
      </c>
    </row>
    <row r="107" spans="1:3">
      <c r="A107" s="2">
        <v>8</v>
      </c>
      <c r="B107" s="2" t="s">
        <v>279</v>
      </c>
    </row>
    <row r="108" spans="1:3">
      <c r="A108" s="2">
        <v>9</v>
      </c>
      <c r="B108" s="2" t="s">
        <v>279</v>
      </c>
    </row>
    <row r="109" spans="1:3">
      <c r="A109" s="2">
        <v>10</v>
      </c>
      <c r="B109" s="2" t="s">
        <v>279</v>
      </c>
    </row>
    <row r="110" spans="1:3">
      <c r="A110" s="2">
        <v>11</v>
      </c>
      <c r="B110" s="2" t="s">
        <v>279</v>
      </c>
    </row>
    <row r="111" spans="1:3">
      <c r="A111" s="2">
        <v>12</v>
      </c>
      <c r="B111" s="2" t="s">
        <v>279</v>
      </c>
    </row>
    <row r="112" spans="1:3">
      <c r="A112" s="2">
        <v>13</v>
      </c>
      <c r="B112" s="2" t="s">
        <v>279</v>
      </c>
    </row>
    <row r="113" spans="1:2">
      <c r="A113" s="2">
        <v>14</v>
      </c>
      <c r="B113" s="2" t="s">
        <v>279</v>
      </c>
    </row>
    <row r="114" spans="1:2">
      <c r="A114" s="2">
        <v>15</v>
      </c>
      <c r="B114" s="2" t="s">
        <v>279</v>
      </c>
    </row>
    <row r="115" spans="1:2">
      <c r="A115" s="2">
        <v>16</v>
      </c>
      <c r="B115" s="2" t="s">
        <v>279</v>
      </c>
    </row>
    <row r="116" spans="1:2">
      <c r="A116" s="2">
        <v>17</v>
      </c>
      <c r="B116" s="2" t="s">
        <v>279</v>
      </c>
    </row>
    <row r="117" spans="1:2">
      <c r="A117" s="2">
        <v>18</v>
      </c>
      <c r="B117" s="2" t="s">
        <v>279</v>
      </c>
    </row>
    <row r="118" spans="1:2">
      <c r="A118" s="2">
        <v>19</v>
      </c>
      <c r="B118" s="2" t="s">
        <v>279</v>
      </c>
    </row>
    <row r="119" spans="1:2">
      <c r="A119" s="2">
        <v>20</v>
      </c>
      <c r="B119" s="2" t="s">
        <v>279</v>
      </c>
    </row>
    <row r="120" spans="1:2">
      <c r="A120" s="2">
        <v>21</v>
      </c>
      <c r="B120" s="2" t="s">
        <v>279</v>
      </c>
    </row>
    <row r="121" spans="1:2">
      <c r="A121" s="2">
        <v>22</v>
      </c>
      <c r="B121" s="2" t="s">
        <v>279</v>
      </c>
    </row>
    <row r="122" spans="1:2">
      <c r="A122" s="2">
        <v>23</v>
      </c>
      <c r="B122" s="2" t="s">
        <v>279</v>
      </c>
    </row>
    <row r="123" spans="1:2">
      <c r="A123" s="2">
        <v>24</v>
      </c>
      <c r="B123" s="2" t="s">
        <v>279</v>
      </c>
    </row>
    <row r="124" spans="1:2">
      <c r="A124" s="2">
        <v>25</v>
      </c>
      <c r="B124" s="2" t="s">
        <v>279</v>
      </c>
    </row>
    <row r="125" spans="1:2">
      <c r="A125" s="2">
        <v>26</v>
      </c>
      <c r="B125" s="2" t="s">
        <v>279</v>
      </c>
    </row>
    <row r="126" spans="1:2">
      <c r="A126" s="2">
        <v>27</v>
      </c>
      <c r="B126" s="2" t="s">
        <v>279</v>
      </c>
    </row>
    <row r="127" spans="1:2">
      <c r="A127" s="2">
        <v>28</v>
      </c>
      <c r="B127" s="2" t="s">
        <v>279</v>
      </c>
    </row>
    <row r="128" spans="1:2">
      <c r="A128" s="2">
        <v>29</v>
      </c>
      <c r="B128" s="2" t="s">
        <v>279</v>
      </c>
    </row>
    <row r="129" spans="1:2">
      <c r="A129" s="2">
        <v>30</v>
      </c>
      <c r="B129" s="2" t="s">
        <v>279</v>
      </c>
    </row>
    <row r="130" spans="1:2">
      <c r="A130" s="2">
        <v>31</v>
      </c>
      <c r="B130" s="2" t="s">
        <v>279</v>
      </c>
    </row>
    <row r="131" spans="1:2">
      <c r="A131" s="2">
        <v>32</v>
      </c>
      <c r="B131" s="2" t="s">
        <v>279</v>
      </c>
    </row>
    <row r="132" spans="1:2">
      <c r="A132" s="2">
        <v>33</v>
      </c>
      <c r="B132" s="2" t="s">
        <v>279</v>
      </c>
    </row>
    <row r="133" spans="1:2">
      <c r="A133" s="2">
        <v>34</v>
      </c>
      <c r="B133" s="2" t="s">
        <v>279</v>
      </c>
    </row>
    <row r="134" spans="1:2">
      <c r="A134" s="2">
        <v>35</v>
      </c>
      <c r="B134" s="2" t="s">
        <v>279</v>
      </c>
    </row>
    <row r="135" spans="1:2">
      <c r="A135" s="2">
        <v>36</v>
      </c>
      <c r="B135" s="2" t="s">
        <v>279</v>
      </c>
    </row>
    <row r="136" spans="1:2">
      <c r="A136" s="2">
        <v>37</v>
      </c>
      <c r="B136" s="2" t="s">
        <v>279</v>
      </c>
    </row>
    <row r="137" spans="1:2">
      <c r="A137" s="2">
        <v>38</v>
      </c>
      <c r="B137" s="2" t="s">
        <v>279</v>
      </c>
    </row>
    <row r="138" spans="1:2">
      <c r="A138" s="2">
        <v>39</v>
      </c>
      <c r="B138" s="2" t="s">
        <v>279</v>
      </c>
    </row>
    <row r="139" spans="1:2">
      <c r="A139" s="2">
        <v>40</v>
      </c>
      <c r="B139" s="2" t="s">
        <v>279</v>
      </c>
    </row>
    <row r="140" spans="1:2">
      <c r="A140" s="2">
        <v>41</v>
      </c>
      <c r="B140" s="2" t="s">
        <v>279</v>
      </c>
    </row>
    <row r="141" spans="1:2">
      <c r="A141" s="2">
        <v>42</v>
      </c>
      <c r="B141" s="2" t="s">
        <v>279</v>
      </c>
    </row>
    <row r="142" spans="1:2">
      <c r="A142" s="2">
        <v>43</v>
      </c>
      <c r="B142" s="2" t="s">
        <v>279</v>
      </c>
    </row>
    <row r="143" spans="1:2">
      <c r="A143" s="2">
        <v>44</v>
      </c>
      <c r="B143" s="2" t="s">
        <v>279</v>
      </c>
    </row>
    <row r="144" spans="1:2">
      <c r="A144" s="2">
        <v>45</v>
      </c>
      <c r="B144" s="2" t="s">
        <v>279</v>
      </c>
    </row>
    <row r="145" spans="1:2">
      <c r="A145" s="2">
        <v>46</v>
      </c>
      <c r="B145" s="2" t="s">
        <v>279</v>
      </c>
    </row>
    <row r="146" spans="1:2">
      <c r="A146" s="2">
        <v>47</v>
      </c>
      <c r="B146" s="2" t="s">
        <v>279</v>
      </c>
    </row>
    <row r="147" spans="1:2">
      <c r="A147" s="2">
        <v>48</v>
      </c>
      <c r="B147" s="2" t="s">
        <v>279</v>
      </c>
    </row>
    <row r="148" spans="1:2">
      <c r="A148" s="2">
        <v>49</v>
      </c>
      <c r="B148" s="2" t="s">
        <v>279</v>
      </c>
    </row>
    <row r="149" spans="1:2">
      <c r="A149" s="2">
        <v>50</v>
      </c>
      <c r="B149" s="2" t="s">
        <v>258</v>
      </c>
    </row>
    <row r="150" spans="1:2">
      <c r="A150" s="2">
        <v>51</v>
      </c>
      <c r="B150" s="2" t="s">
        <v>258</v>
      </c>
    </row>
    <row r="151" spans="1:2">
      <c r="A151" s="2">
        <v>52</v>
      </c>
      <c r="B151" s="2" t="s">
        <v>258</v>
      </c>
    </row>
    <row r="152" spans="1:2">
      <c r="A152" s="2">
        <v>53</v>
      </c>
      <c r="B152" s="2" t="s">
        <v>258</v>
      </c>
    </row>
    <row r="153" spans="1:2">
      <c r="A153" s="2">
        <v>54</v>
      </c>
      <c r="B153" s="2" t="s">
        <v>258</v>
      </c>
    </row>
    <row r="154" spans="1:2">
      <c r="A154" s="2">
        <v>55</v>
      </c>
      <c r="B154" s="2" t="s">
        <v>258</v>
      </c>
    </row>
    <row r="155" spans="1:2">
      <c r="A155" s="2">
        <v>56</v>
      </c>
      <c r="B155" s="2" t="s">
        <v>258</v>
      </c>
    </row>
    <row r="156" spans="1:2">
      <c r="A156" s="2">
        <v>57</v>
      </c>
      <c r="B156" s="2" t="s">
        <v>258</v>
      </c>
    </row>
    <row r="157" spans="1:2">
      <c r="A157" s="2">
        <v>58</v>
      </c>
      <c r="B157" s="2" t="s">
        <v>258</v>
      </c>
    </row>
    <row r="158" spans="1:2">
      <c r="A158" s="2">
        <v>59</v>
      </c>
      <c r="B158" s="2" t="s">
        <v>258</v>
      </c>
    </row>
    <row r="159" spans="1:2">
      <c r="A159" s="2">
        <v>60</v>
      </c>
      <c r="B159" s="2" t="s">
        <v>258</v>
      </c>
    </row>
    <row r="160" spans="1:2">
      <c r="A160" s="2">
        <v>61</v>
      </c>
      <c r="B160" s="2" t="s">
        <v>258</v>
      </c>
    </row>
    <row r="161" spans="1:2">
      <c r="A161" s="2">
        <v>62</v>
      </c>
      <c r="B161" s="2" t="s">
        <v>258</v>
      </c>
    </row>
    <row r="162" spans="1:2">
      <c r="A162" s="2">
        <v>63</v>
      </c>
      <c r="B162" s="2" t="s">
        <v>258</v>
      </c>
    </row>
    <row r="163" spans="1:2">
      <c r="A163" s="2">
        <v>64</v>
      </c>
      <c r="B163" s="2" t="s">
        <v>258</v>
      </c>
    </row>
    <row r="164" spans="1:2">
      <c r="A164" s="2">
        <v>65</v>
      </c>
      <c r="B164" s="2" t="s">
        <v>258</v>
      </c>
    </row>
    <row r="165" spans="1:2">
      <c r="A165" s="2">
        <v>66</v>
      </c>
      <c r="B165" s="2" t="s">
        <v>258</v>
      </c>
    </row>
    <row r="166" spans="1:2">
      <c r="A166" s="2">
        <v>67</v>
      </c>
      <c r="B166" s="2" t="s">
        <v>258</v>
      </c>
    </row>
    <row r="167" spans="1:2">
      <c r="A167" s="2">
        <v>68</v>
      </c>
      <c r="B167" s="2" t="s">
        <v>258</v>
      </c>
    </row>
    <row r="168" spans="1:2">
      <c r="A168" s="2">
        <v>69</v>
      </c>
      <c r="B168" s="2" t="s">
        <v>258</v>
      </c>
    </row>
    <row r="169" spans="1:2">
      <c r="A169" s="2">
        <v>70</v>
      </c>
      <c r="B169" s="2" t="s">
        <v>258</v>
      </c>
    </row>
    <row r="170" spans="1:2">
      <c r="A170" s="2">
        <v>71</v>
      </c>
      <c r="B170" s="2" t="s">
        <v>258</v>
      </c>
    </row>
    <row r="171" spans="1:2">
      <c r="A171" s="2">
        <v>72</v>
      </c>
      <c r="B171" s="2" t="s">
        <v>258</v>
      </c>
    </row>
    <row r="172" spans="1:2">
      <c r="A172" s="2">
        <v>73</v>
      </c>
      <c r="B172" s="2" t="s">
        <v>258</v>
      </c>
    </row>
    <row r="173" spans="1:2">
      <c r="A173" s="2">
        <v>74</v>
      </c>
      <c r="B173" s="2" t="s">
        <v>258</v>
      </c>
    </row>
    <row r="174" spans="1:2">
      <c r="A174" s="2">
        <v>75</v>
      </c>
      <c r="B174" s="2" t="s">
        <v>258</v>
      </c>
    </row>
    <row r="175" spans="1:2">
      <c r="A175" s="2">
        <v>76</v>
      </c>
      <c r="B175" s="2" t="s">
        <v>258</v>
      </c>
    </row>
    <row r="176" spans="1:2">
      <c r="A176" s="2">
        <v>77</v>
      </c>
      <c r="B176" s="2" t="s">
        <v>258</v>
      </c>
    </row>
    <row r="177" spans="1:2">
      <c r="A177" s="2">
        <v>78</v>
      </c>
      <c r="B177" s="2" t="s">
        <v>258</v>
      </c>
    </row>
    <row r="178" spans="1:2">
      <c r="A178" s="2">
        <v>79</v>
      </c>
      <c r="B178" s="2" t="s">
        <v>258</v>
      </c>
    </row>
    <row r="179" spans="1:2">
      <c r="A179" s="2">
        <v>80</v>
      </c>
      <c r="B179" s="2" t="s">
        <v>258</v>
      </c>
    </row>
    <row r="180" spans="1:2">
      <c r="A180" s="2">
        <v>81</v>
      </c>
      <c r="B180" s="2" t="s">
        <v>258</v>
      </c>
    </row>
    <row r="181" spans="1:2">
      <c r="A181" s="2">
        <v>82</v>
      </c>
      <c r="B181" s="2" t="s">
        <v>258</v>
      </c>
    </row>
    <row r="182" spans="1:2">
      <c r="A182" s="2">
        <v>83</v>
      </c>
      <c r="B182" s="2" t="s">
        <v>258</v>
      </c>
    </row>
    <row r="183" spans="1:2">
      <c r="A183" s="2">
        <v>84</v>
      </c>
      <c r="B183" s="2" t="s">
        <v>258</v>
      </c>
    </row>
    <row r="184" spans="1:2">
      <c r="A184" s="2">
        <v>85</v>
      </c>
      <c r="B184" s="2" t="s">
        <v>258</v>
      </c>
    </row>
    <row r="185" spans="1:2">
      <c r="A185" s="2">
        <v>86</v>
      </c>
      <c r="B185" s="2" t="s">
        <v>258</v>
      </c>
    </row>
    <row r="186" spans="1:2">
      <c r="A186" s="2">
        <v>87</v>
      </c>
      <c r="B186" s="2" t="s">
        <v>258</v>
      </c>
    </row>
    <row r="187" spans="1:2">
      <c r="A187" s="2">
        <v>88</v>
      </c>
      <c r="B187" s="2" t="s">
        <v>258</v>
      </c>
    </row>
    <row r="188" spans="1:2">
      <c r="A188" s="2">
        <v>89</v>
      </c>
      <c r="B188" s="2" t="s">
        <v>258</v>
      </c>
    </row>
    <row r="189" spans="1:2">
      <c r="A189" s="2">
        <v>90</v>
      </c>
      <c r="B189" s="2" t="s">
        <v>258</v>
      </c>
    </row>
    <row r="190" spans="1:2">
      <c r="A190" s="2">
        <v>91</v>
      </c>
      <c r="B190" s="2" t="s">
        <v>258</v>
      </c>
    </row>
    <row r="191" spans="1:2">
      <c r="A191" s="2">
        <v>92</v>
      </c>
      <c r="B191" s="2" t="s">
        <v>258</v>
      </c>
    </row>
    <row r="192" spans="1:2">
      <c r="A192" s="2">
        <v>93</v>
      </c>
      <c r="B192" s="2" t="s">
        <v>258</v>
      </c>
    </row>
    <row r="193" spans="1:2">
      <c r="A193" s="2">
        <v>94</v>
      </c>
      <c r="B193" s="2" t="s">
        <v>258</v>
      </c>
    </row>
    <row r="194" spans="1:2">
      <c r="A194" s="2">
        <v>95</v>
      </c>
      <c r="B194" s="2" t="s">
        <v>258</v>
      </c>
    </row>
    <row r="195" spans="1:2">
      <c r="A195" s="2">
        <v>96</v>
      </c>
      <c r="B195" s="2" t="s">
        <v>258</v>
      </c>
    </row>
    <row r="196" spans="1:2">
      <c r="A196" s="2">
        <v>97</v>
      </c>
      <c r="B196" s="2" t="s">
        <v>258</v>
      </c>
    </row>
    <row r="197" spans="1:2">
      <c r="A197" s="2">
        <v>98</v>
      </c>
      <c r="B197" s="2" t="s">
        <v>258</v>
      </c>
    </row>
    <row r="198" spans="1:2">
      <c r="A198" s="2">
        <v>99</v>
      </c>
      <c r="B198" s="2" t="s">
        <v>258</v>
      </c>
    </row>
    <row r="199" spans="1:2">
      <c r="A199" s="2">
        <v>100</v>
      </c>
      <c r="B199" s="2" t="s">
        <v>278</v>
      </c>
    </row>
    <row r="201" spans="1:2" ht="69.75" customHeight="1">
      <c r="A201" s="232" t="s">
        <v>285</v>
      </c>
      <c r="B201" s="232" t="s">
        <v>286</v>
      </c>
    </row>
    <row r="202" spans="1:2">
      <c r="A202" s="233"/>
      <c r="B202" s="233"/>
    </row>
    <row r="203" spans="1:2">
      <c r="A203" s="2" t="s">
        <v>287</v>
      </c>
      <c r="B203" s="2" t="s">
        <v>287</v>
      </c>
    </row>
    <row r="204" spans="1:2">
      <c r="A204" s="2" t="s">
        <v>288</v>
      </c>
      <c r="B204" s="2" t="s">
        <v>289</v>
      </c>
    </row>
    <row r="205" spans="1:2">
      <c r="A205" s="2"/>
      <c r="B205" s="2" t="s">
        <v>288</v>
      </c>
    </row>
    <row r="207" spans="1:2" ht="15" customHeight="1">
      <c r="A207" s="231" t="s">
        <v>290</v>
      </c>
      <c r="B207" s="231"/>
    </row>
    <row r="208" spans="1:2">
      <c r="A208" s="1" t="s">
        <v>287</v>
      </c>
      <c r="B208" s="2">
        <v>2</v>
      </c>
    </row>
    <row r="209" spans="1:3">
      <c r="A209" s="1" t="s">
        <v>289</v>
      </c>
      <c r="B209" s="2">
        <v>1</v>
      </c>
    </row>
    <row r="210" spans="1:3">
      <c r="A210" s="1" t="s">
        <v>288</v>
      </c>
      <c r="B210" s="2">
        <v>0</v>
      </c>
    </row>
    <row r="214" spans="1:3">
      <c r="A214" s="1" t="s">
        <v>291</v>
      </c>
      <c r="B214" s="1" t="s">
        <v>292</v>
      </c>
      <c r="C214" s="1" t="s">
        <v>293</v>
      </c>
    </row>
    <row r="215" spans="1:3">
      <c r="A215" s="2" t="s">
        <v>278</v>
      </c>
      <c r="B215" s="2" t="s">
        <v>287</v>
      </c>
      <c r="C215" s="2">
        <v>2</v>
      </c>
    </row>
    <row r="216" spans="1:3">
      <c r="A216" s="2" t="s">
        <v>278</v>
      </c>
      <c r="B216" s="2" t="s">
        <v>288</v>
      </c>
      <c r="C216" s="2">
        <v>0</v>
      </c>
    </row>
    <row r="217" spans="1:3">
      <c r="A217" s="2" t="s">
        <v>258</v>
      </c>
      <c r="B217" s="2" t="s">
        <v>287</v>
      </c>
      <c r="C217" s="2">
        <v>1</v>
      </c>
    </row>
    <row r="218" spans="1:3">
      <c r="A218" s="2" t="s">
        <v>258</v>
      </c>
      <c r="B218" s="2" t="s">
        <v>288</v>
      </c>
      <c r="C218" s="2">
        <v>0</v>
      </c>
    </row>
    <row r="219" spans="1:3">
      <c r="A219" s="2" t="s">
        <v>279</v>
      </c>
      <c r="B219" s="2" t="s">
        <v>287</v>
      </c>
      <c r="C219" s="2">
        <v>0</v>
      </c>
    </row>
    <row r="220" spans="1:3">
      <c r="A220" s="2" t="s">
        <v>279</v>
      </c>
      <c r="B220" s="2" t="s">
        <v>288</v>
      </c>
      <c r="C220" s="2">
        <v>0</v>
      </c>
    </row>
    <row r="222" spans="1:3">
      <c r="A222" s="1" t="s">
        <v>294</v>
      </c>
      <c r="B222" s="1" t="s">
        <v>295</v>
      </c>
      <c r="C222" s="1" t="s">
        <v>296</v>
      </c>
    </row>
    <row r="223" spans="1:3">
      <c r="A223" s="2" t="s">
        <v>278</v>
      </c>
      <c r="B223" s="2" t="s">
        <v>287</v>
      </c>
      <c r="C223" s="2">
        <v>2</v>
      </c>
    </row>
    <row r="224" spans="1:3">
      <c r="A224" s="2" t="s">
        <v>278</v>
      </c>
      <c r="B224" s="2" t="s">
        <v>289</v>
      </c>
      <c r="C224" s="2">
        <v>1</v>
      </c>
    </row>
    <row r="225" spans="1:5">
      <c r="A225" s="2" t="s">
        <v>278</v>
      </c>
      <c r="B225" s="2" t="s">
        <v>288</v>
      </c>
      <c r="C225" s="2">
        <v>0</v>
      </c>
    </row>
    <row r="226" spans="1:5">
      <c r="A226" s="2" t="s">
        <v>258</v>
      </c>
      <c r="B226" s="2" t="s">
        <v>287</v>
      </c>
      <c r="C226" s="2">
        <v>1</v>
      </c>
    </row>
    <row r="227" spans="1:5">
      <c r="A227" s="2" t="s">
        <v>258</v>
      </c>
      <c r="B227" s="2" t="s">
        <v>289</v>
      </c>
      <c r="C227" s="2">
        <v>0</v>
      </c>
      <c r="E227" s="3"/>
    </row>
    <row r="228" spans="1:5">
      <c r="A228" s="2" t="s">
        <v>258</v>
      </c>
      <c r="B228" s="2" t="s">
        <v>288</v>
      </c>
      <c r="C228" s="2">
        <v>0</v>
      </c>
    </row>
    <row r="229" spans="1:5">
      <c r="A229" s="2" t="s">
        <v>279</v>
      </c>
      <c r="B229" s="2" t="s">
        <v>287</v>
      </c>
      <c r="C229" s="2">
        <v>0</v>
      </c>
    </row>
    <row r="230" spans="1:5">
      <c r="A230" s="2" t="s">
        <v>279</v>
      </c>
      <c r="B230" s="2" t="s">
        <v>289</v>
      </c>
      <c r="C230" s="2">
        <v>0</v>
      </c>
      <c r="E230" s="3"/>
    </row>
    <row r="231" spans="1:5">
      <c r="A231" s="2" t="s">
        <v>279</v>
      </c>
      <c r="B231" s="2" t="s">
        <v>288</v>
      </c>
      <c r="C231" s="2">
        <v>0</v>
      </c>
    </row>
    <row r="233" spans="1:5">
      <c r="A233" s="12" t="s">
        <v>297</v>
      </c>
      <c r="B233" s="1" t="s">
        <v>251</v>
      </c>
      <c r="C233" s="1" t="s">
        <v>252</v>
      </c>
      <c r="E233" s="3"/>
    </row>
    <row r="234" spans="1:5">
      <c r="A234" s="12">
        <v>1</v>
      </c>
      <c r="B234" s="2" t="s">
        <v>261</v>
      </c>
      <c r="C234" s="2" t="s">
        <v>254</v>
      </c>
    </row>
    <row r="235" spans="1:5">
      <c r="A235" s="12">
        <v>2</v>
      </c>
      <c r="B235" s="2" t="s">
        <v>259</v>
      </c>
      <c r="C235" s="2" t="s">
        <v>256</v>
      </c>
    </row>
    <row r="236" spans="1:5">
      <c r="A236" s="12">
        <v>3</v>
      </c>
      <c r="B236" s="2" t="s">
        <v>298</v>
      </c>
      <c r="C236" s="2" t="s">
        <v>258</v>
      </c>
    </row>
    <row r="237" spans="1:5">
      <c r="A237" s="12">
        <v>4</v>
      </c>
      <c r="B237" s="2" t="s">
        <v>255</v>
      </c>
      <c r="C237" s="2" t="s">
        <v>260</v>
      </c>
    </row>
    <row r="238" spans="1:5">
      <c r="A238" s="12">
        <v>5</v>
      </c>
      <c r="B238" s="2" t="s">
        <v>253</v>
      </c>
      <c r="C238" s="2" t="s">
        <v>262</v>
      </c>
    </row>
    <row r="240" spans="1:5">
      <c r="A240" s="1" t="s">
        <v>299</v>
      </c>
    </row>
    <row r="241" spans="1:1">
      <c r="A241" s="2" t="s">
        <v>300</v>
      </c>
    </row>
    <row r="242" spans="1:1">
      <c r="A242" s="2" t="s">
        <v>301</v>
      </c>
    </row>
    <row r="243" spans="1:1">
      <c r="A243" s="2" t="s">
        <v>302</v>
      </c>
    </row>
    <row r="244" spans="1:1">
      <c r="A244" s="2" t="s">
        <v>303</v>
      </c>
    </row>
    <row r="246" spans="1:1">
      <c r="A246" s="1" t="s">
        <v>304</v>
      </c>
    </row>
    <row r="247" spans="1:1">
      <c r="A247" s="2" t="s">
        <v>269</v>
      </c>
    </row>
    <row r="248" spans="1:1">
      <c r="A248" s="2" t="s">
        <v>268</v>
      </c>
    </row>
    <row r="250" spans="1:1" ht="28.5" customHeight="1">
      <c r="A250" s="10" t="s">
        <v>305</v>
      </c>
    </row>
    <row r="251" spans="1:1">
      <c r="A251" s="2" t="s">
        <v>306</v>
      </c>
    </row>
    <row r="252" spans="1:1">
      <c r="A252" s="2" t="s">
        <v>307</v>
      </c>
    </row>
    <row r="253" spans="1:1">
      <c r="A253" s="2" t="s">
        <v>308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D4AEBB-F3D5-4D15-B809-E213E0303F1D}"/>
</file>

<file path=customXml/itemProps2.xml><?xml version="1.0" encoding="utf-8"?>
<ds:datastoreItem xmlns:ds="http://schemas.openxmlformats.org/officeDocument/2006/customXml" ds:itemID="{82E2CBEB-19E4-43BD-8C18-2CFEF51D55BE}"/>
</file>

<file path=customXml/itemProps3.xml><?xml version="1.0" encoding="utf-8"?>
<ds:datastoreItem xmlns:ds="http://schemas.openxmlformats.org/officeDocument/2006/customXml" ds:itemID="{EC19A543-ABB1-4001-B92D-3423D7430A0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Alejandra Clavijo Daza</cp:lastModifiedBy>
  <cp:revision/>
  <dcterms:created xsi:type="dcterms:W3CDTF">2021-01-05T19:35:42Z</dcterms:created>
  <dcterms:modified xsi:type="dcterms:W3CDTF">2023-08-16T20:21:09Z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